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bedupl-my.sharepoint.com/personal/e_majewska_pracownik_uwb_edu_pl/Documents/Wilno/Programy studiów/Cykl 2023-2024/EKO 1/"/>
    </mc:Choice>
  </mc:AlternateContent>
  <xr:revisionPtr revIDLastSave="20" documentId="11_B891798B2769449E4F42C7DF0A4E4F0FF98926CB" xr6:coauthVersionLast="47" xr6:coauthVersionMax="47" xr10:uidLastSave="{6759604E-465D-430A-A9F4-A15E2145A761}"/>
  <bookViews>
    <workbookView xWindow="-108" yWindow="-108" windowWidth="23256" windowHeight="12456" tabRatio="649" xr2:uid="{00000000-000D-0000-FFFF-FFFF00000000}"/>
  </bookViews>
  <sheets>
    <sheet name="EKO1 2023-2024" sheetId="4" r:id="rId1"/>
    <sheet name="EKO1 23-24 semestry" sheetId="2" r:id="rId2"/>
    <sheet name="EKO1 23-24 dyscypliny" sheetId="3" r:id="rId3"/>
  </sheets>
  <definedNames>
    <definedName name="_xlnm.Print_Area" localSheetId="0">'EKO1 2023-2024'!$A$1:$AE$99</definedName>
    <definedName name="_xlnm.Print_Area" localSheetId="1">'EKO1 23-24 semestry'!$A$1:$Z$80</definedName>
    <definedName name="_xlnm.Print_Titles" localSheetId="0">'EKO1 2023-2024'!$3:$6</definedName>
    <definedName name="_xlnm.Print_Titles" localSheetId="2">'EKO1 23-24 dyscypliny'!$1:$3</definedName>
    <definedName name="_xlnm.Print_Titles" localSheetId="1">'EKO1 23-24 semestry'!$3:$6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8" i="4" l="1"/>
  <c r="Y88" i="4"/>
  <c r="X88" i="4"/>
  <c r="W88" i="4"/>
  <c r="V88" i="4"/>
  <c r="U88" i="4"/>
  <c r="T88" i="4"/>
  <c r="S88" i="4"/>
  <c r="R88" i="4"/>
  <c r="Q88" i="4"/>
  <c r="P88" i="4"/>
  <c r="O88" i="4"/>
  <c r="Z85" i="4"/>
  <c r="Y85" i="4"/>
  <c r="Y89" i="4" s="1"/>
  <c r="X85" i="4"/>
  <c r="W85" i="4"/>
  <c r="W89" i="4" s="1"/>
  <c r="V85" i="4"/>
  <c r="U85" i="4"/>
  <c r="U89" i="4" s="1"/>
  <c r="T85" i="4"/>
  <c r="S85" i="4"/>
  <c r="S89" i="4" s="1"/>
  <c r="R85" i="4"/>
  <c r="Q85" i="4"/>
  <c r="Q89" i="4" s="1"/>
  <c r="P85" i="4"/>
  <c r="O85" i="4"/>
  <c r="O89" i="4" s="1"/>
  <c r="AE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D81" i="4"/>
  <c r="G80" i="4"/>
  <c r="G79" i="4"/>
  <c r="G78" i="4"/>
  <c r="G81" i="4" s="1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D76" i="4"/>
  <c r="G75" i="4"/>
  <c r="G74" i="4"/>
  <c r="G73" i="4"/>
  <c r="G72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D70" i="4"/>
  <c r="G69" i="4"/>
  <c r="G68" i="4"/>
  <c r="G67" i="4"/>
  <c r="G66" i="4"/>
  <c r="G65" i="4"/>
  <c r="G64" i="4"/>
  <c r="G63" i="4"/>
  <c r="G62" i="4"/>
  <c r="G61" i="4"/>
  <c r="G60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D57" i="4"/>
  <c r="G56" i="4"/>
  <c r="G55" i="4"/>
  <c r="G54" i="4"/>
  <c r="G53" i="4"/>
  <c r="G52" i="4"/>
  <c r="G51" i="4"/>
  <c r="G50" i="4"/>
  <c r="G49" i="4"/>
  <c r="G48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D44" i="4"/>
  <c r="G43" i="4"/>
  <c r="G42" i="4"/>
  <c r="G41" i="4"/>
  <c r="G40" i="4"/>
  <c r="G39" i="4"/>
  <c r="G38" i="4"/>
  <c r="G37" i="4"/>
  <c r="G36" i="4"/>
  <c r="G35" i="4"/>
  <c r="AE33" i="4"/>
  <c r="AD33" i="4"/>
  <c r="AC33" i="4"/>
  <c r="AB33" i="4"/>
  <c r="AB82" i="4" s="1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N82" i="4" s="1"/>
  <c r="M33" i="4"/>
  <c r="L33" i="4"/>
  <c r="K33" i="4"/>
  <c r="J33" i="4"/>
  <c r="I33" i="4"/>
  <c r="H33" i="4"/>
  <c r="D33" i="4"/>
  <c r="G32" i="4"/>
  <c r="G31" i="4"/>
  <c r="G30" i="4"/>
  <c r="G29" i="4"/>
  <c r="G28" i="4"/>
  <c r="G27" i="4"/>
  <c r="G26" i="4"/>
  <c r="G25" i="4"/>
  <c r="G24" i="4"/>
  <c r="G23" i="4"/>
  <c r="G22" i="4"/>
  <c r="AE20" i="4"/>
  <c r="AE83" i="4" s="1"/>
  <c r="AD20" i="4"/>
  <c r="AC20" i="4"/>
  <c r="AB20" i="4"/>
  <c r="AA20" i="4"/>
  <c r="Z20" i="4"/>
  <c r="Y20" i="4"/>
  <c r="X20" i="4"/>
  <c r="X83" i="4" s="1"/>
  <c r="W20" i="4"/>
  <c r="V20" i="4"/>
  <c r="U20" i="4"/>
  <c r="T20" i="4"/>
  <c r="S20" i="4"/>
  <c r="S82" i="4" s="1"/>
  <c r="R20" i="4"/>
  <c r="Q20" i="4"/>
  <c r="P20" i="4"/>
  <c r="P82" i="4" s="1"/>
  <c r="O20" i="4"/>
  <c r="N20" i="4"/>
  <c r="M20" i="4"/>
  <c r="L20" i="4"/>
  <c r="K20" i="4"/>
  <c r="K82" i="4" s="1"/>
  <c r="J20" i="4"/>
  <c r="I20" i="4"/>
  <c r="H20" i="4"/>
  <c r="D20" i="4"/>
  <c r="D83" i="4" s="1"/>
  <c r="G19" i="4"/>
  <c r="G18" i="4"/>
  <c r="G17" i="4"/>
  <c r="G16" i="4"/>
  <c r="G15" i="4"/>
  <c r="G14" i="4"/>
  <c r="G13" i="4"/>
  <c r="G12" i="4"/>
  <c r="G11" i="4"/>
  <c r="G10" i="4"/>
  <c r="G9" i="4"/>
  <c r="G8" i="4"/>
  <c r="C63" i="3"/>
  <c r="D63" i="3"/>
  <c r="E63" i="3"/>
  <c r="E65" i="3" s="1"/>
  <c r="F63" i="3"/>
  <c r="G63" i="3"/>
  <c r="H63" i="3"/>
  <c r="C64" i="3"/>
  <c r="D64" i="3"/>
  <c r="E64" i="3"/>
  <c r="F64" i="3"/>
  <c r="G64" i="3"/>
  <c r="H64" i="3"/>
  <c r="B64" i="3"/>
  <c r="B63" i="3"/>
  <c r="D74" i="2"/>
  <c r="D73" i="2"/>
  <c r="Z78" i="2"/>
  <c r="X78" i="2"/>
  <c r="V78" i="2"/>
  <c r="T78" i="2"/>
  <c r="R78" i="2"/>
  <c r="P78" i="2"/>
  <c r="R75" i="2"/>
  <c r="P75" i="2"/>
  <c r="Z75" i="2"/>
  <c r="X75" i="2"/>
  <c r="V75" i="2"/>
  <c r="T75" i="2"/>
  <c r="Z79" i="2"/>
  <c r="Y79" i="2"/>
  <c r="X79" i="2"/>
  <c r="W79" i="2"/>
  <c r="V79" i="2"/>
  <c r="U79" i="2"/>
  <c r="T79" i="2"/>
  <c r="S79" i="2"/>
  <c r="R79" i="2"/>
  <c r="Q79" i="2"/>
  <c r="P79" i="2"/>
  <c r="O79" i="2"/>
  <c r="Z76" i="2"/>
  <c r="Y76" i="2"/>
  <c r="Y80" i="2" s="1"/>
  <c r="X76" i="2"/>
  <c r="W76" i="2"/>
  <c r="W80" i="2" s="1"/>
  <c r="V76" i="2"/>
  <c r="U76" i="2"/>
  <c r="U80" i="2"/>
  <c r="T76" i="2"/>
  <c r="S76" i="2"/>
  <c r="S80" i="2" s="1"/>
  <c r="R76" i="2"/>
  <c r="Q76" i="2"/>
  <c r="Q80" i="2" s="1"/>
  <c r="P76" i="2"/>
  <c r="O76" i="2"/>
  <c r="O80" i="2" s="1"/>
  <c r="G46" i="2"/>
  <c r="G45" i="2"/>
  <c r="G44" i="2"/>
  <c r="G43" i="2"/>
  <c r="G42" i="2"/>
  <c r="G41" i="2"/>
  <c r="G40" i="2"/>
  <c r="G71" i="2"/>
  <c r="G70" i="2"/>
  <c r="G69" i="2"/>
  <c r="G68" i="2"/>
  <c r="G67" i="2"/>
  <c r="G66" i="2"/>
  <c r="G65" i="2"/>
  <c r="G64" i="2"/>
  <c r="G63" i="2"/>
  <c r="G62" i="2"/>
  <c r="G58" i="2"/>
  <c r="G57" i="2"/>
  <c r="G56" i="2"/>
  <c r="G55" i="2"/>
  <c r="G54" i="2"/>
  <c r="G53" i="2"/>
  <c r="G52" i="2"/>
  <c r="G51" i="2"/>
  <c r="G5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80" i="2"/>
  <c r="D82" i="4"/>
  <c r="AA96" i="4" s="1"/>
  <c r="L82" i="4"/>
  <c r="T82" i="4"/>
  <c r="G20" i="4" l="1"/>
  <c r="L83" i="4"/>
  <c r="AB83" i="4"/>
  <c r="G65" i="3"/>
  <c r="M82" i="4"/>
  <c r="U82" i="4"/>
  <c r="AC81" i="4"/>
  <c r="F65" i="3"/>
  <c r="AD81" i="4"/>
  <c r="K83" i="4"/>
  <c r="AA83" i="4"/>
  <c r="G57" i="4"/>
  <c r="AA95" i="4"/>
  <c r="J83" i="4"/>
  <c r="R82" i="4"/>
  <c r="Z83" i="4"/>
  <c r="C65" i="3"/>
  <c r="V82" i="4"/>
  <c r="G70" i="4"/>
  <c r="D65" i="3"/>
  <c r="R83" i="4"/>
  <c r="M83" i="4"/>
  <c r="Q83" i="4"/>
  <c r="Z82" i="4"/>
  <c r="AE82" i="4"/>
  <c r="AA98" i="4" s="1"/>
  <c r="S83" i="4"/>
  <c r="H83" i="4"/>
  <c r="T83" i="4"/>
  <c r="W83" i="4"/>
  <c r="G33" i="4"/>
  <c r="J82" i="4"/>
  <c r="I82" i="4"/>
  <c r="N83" i="4"/>
  <c r="U83" i="4"/>
  <c r="G44" i="4"/>
  <c r="AA82" i="4"/>
  <c r="AA94" i="4" s="1"/>
  <c r="Y83" i="4"/>
  <c r="H65" i="3"/>
  <c r="V83" i="4"/>
  <c r="M78" i="2"/>
  <c r="O83" i="4"/>
  <c r="G76" i="4"/>
  <c r="H82" i="4"/>
  <c r="Q82" i="4"/>
  <c r="X82" i="4"/>
  <c r="I83" i="4"/>
  <c r="G88" i="4" s="1"/>
  <c r="O82" i="4"/>
  <c r="P83" i="4"/>
  <c r="M75" i="2"/>
  <c r="Y82" i="4"/>
  <c r="W82" i="4"/>
  <c r="G83" i="4" l="1"/>
  <c r="G85" i="4"/>
  <c r="G82" i="4"/>
  <c r="G87" i="4"/>
  <c r="G84" i="4"/>
  <c r="G8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G5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<sst xmlns="http://schemas.openxmlformats.org/spreadsheetml/2006/main" count="539" uniqueCount="190">
  <si>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</si>
  <si>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</si>
  <si>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</si>
  <si>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</si>
  <si>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</si>
  <si>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</si>
  <si>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</si>
  <si>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</si>
  <si>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</si>
  <si>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</si>
  <si>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</si>
  <si>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</si>
  <si>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</si>
  <si>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</si>
  <si>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punkty ECTS</t>
  </si>
  <si>
    <t>suma kontrolna 1</t>
  </si>
  <si>
    <t>suma kontrolna 2</t>
  </si>
  <si>
    <t>Ć/K/L/LEK/SiP/ZT</t>
  </si>
  <si>
    <t>NAZWA GRUPY ZAJĘĆ/
NAZWA ZAJĘĆ</t>
  </si>
  <si>
    <t>do wyboru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</si>
  <si>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</si>
  <si>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</si>
  <si>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</si>
  <si>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</si>
  <si>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</si>
  <si>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Egzamin po semestrze</t>
  </si>
  <si>
    <t>Zaliczenie po semestrze</t>
  </si>
  <si>
    <t>z bezpośrednim udziałem nauczycieli 
akademickich lub innych osób 
prowadzących zajęcia i studentów</t>
  </si>
  <si>
    <t xml:space="preserve">z dziedziny nauk humanistycznych 
lub nauk społecznych* 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</si>
  <si>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</si>
  <si>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</si>
  <si>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</si>
  <si>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</si>
  <si>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</si>
  <si>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</si>
  <si>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kształtujących umiejętności praktyczne, 
dla studiów o profilu praktycznymn</t>
  </si>
  <si>
    <t>związanych z prowadzoną w uczelni 
działalnością naukową w dyscyplinie 
lub dyscyplinach, do których 
przyporządkowany jest kierunek studiów, 
dla studiów o profilu ogólnoakademickim</t>
  </si>
  <si>
    <t>Punkty ECTS uzyskiwane 
w ramach zajęć:</t>
  </si>
  <si>
    <t>KOD
ZAJĘĆ 
USOS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</si>
  <si>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</si>
  <si>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w ramach zajęć do wyboru w liczbie punktów ECTS koniecznej do ukończenia studiów, w wymiarze nie mniejszym niż 30% liczby punktów ECTS koniecznej do ukończenia studiów.</t>
  </si>
  <si>
    <t>forma studiów: stacjonarne</t>
  </si>
  <si>
    <t xml:space="preserve">  Bezpieczeństwo i higiena pracy</t>
  </si>
  <si>
    <t>Języki obce B2 cz. I</t>
  </si>
  <si>
    <t>Języki obce B2 cz. II</t>
  </si>
  <si>
    <t>Języki obce B2 cz. III</t>
  </si>
  <si>
    <t>Języki obce B2 cz. IV</t>
  </si>
  <si>
    <t>Historia gospodarcza</t>
  </si>
  <si>
    <t>Technologia informacyjna</t>
  </si>
  <si>
    <t>Wychowanie fizyczne I</t>
  </si>
  <si>
    <t>Wychowanie fizyczne II</t>
  </si>
  <si>
    <t>Fachowa terminologia w języku litewskim</t>
  </si>
  <si>
    <t>Repetytorium z języka polskiego</t>
  </si>
  <si>
    <t>Ochrona własności intelektualnej</t>
  </si>
  <si>
    <t>2</t>
  </si>
  <si>
    <t>4</t>
  </si>
  <si>
    <t>5</t>
  </si>
  <si>
    <t>6</t>
  </si>
  <si>
    <t>1</t>
  </si>
  <si>
    <t>3</t>
  </si>
  <si>
    <t>Matematyka</t>
  </si>
  <si>
    <t>Statystyka opisowa</t>
  </si>
  <si>
    <t>Ekonometria I</t>
  </si>
  <si>
    <t>Mikroekonomia cz. I</t>
  </si>
  <si>
    <t>Mikroekonomia cz. II</t>
  </si>
  <si>
    <t>Makroekonomia I cz. I</t>
  </si>
  <si>
    <t>Makroekonomia I cz. II</t>
  </si>
  <si>
    <t>Podstawy rachunkowości</t>
  </si>
  <si>
    <t>Organizacja i zarządzanie</t>
  </si>
  <si>
    <t>Międzynarodowe Stosunki Gospodarcze</t>
  </si>
  <si>
    <t>Polityka społeczna i gospodarcza</t>
  </si>
  <si>
    <t>Analiza ekonomiczna</t>
  </si>
  <si>
    <t>Finanse publiczne</t>
  </si>
  <si>
    <t>Rynki finansowe</t>
  </si>
  <si>
    <t>Gospodarka przestrzenna</t>
  </si>
  <si>
    <t>Marketing</t>
  </si>
  <si>
    <t>Metody oceny projektów inwestycyjnych</t>
  </si>
  <si>
    <t>Proseminarium 3 sem.</t>
  </si>
  <si>
    <t>Seminarium dyplomowe I</t>
  </si>
  <si>
    <t>Seminarium dyplomowe II</t>
  </si>
  <si>
    <t>Seminarium dyplomowe III</t>
  </si>
  <si>
    <t>Praktyka zawodowa I (1 miesiąc)</t>
  </si>
  <si>
    <t>Praktyka zawodowa II (1 miesiąc)</t>
  </si>
  <si>
    <t>Praktyka zawodowa III (4 miesiące)</t>
  </si>
  <si>
    <t>Rachunkowość finansowa i sprawozdawczość</t>
  </si>
  <si>
    <t>Negocjacje w biznesie</t>
  </si>
  <si>
    <t>Finanse przedsiębiorstwa</t>
  </si>
  <si>
    <t>Opodatkowanie podmiotów gospodarczych</t>
  </si>
  <si>
    <t>Finansowanie podmiotów środkami publicznymi</t>
  </si>
  <si>
    <t xml:space="preserve">Przywództwo w biznesie </t>
  </si>
  <si>
    <t>400-ES1-1BHP</t>
  </si>
  <si>
    <t>400-ES1-1HIG</t>
  </si>
  <si>
    <t>400-ES1-1TEI</t>
  </si>
  <si>
    <t>400-ES1-1WF1</t>
  </si>
  <si>
    <t>400-ES1-1WF2</t>
  </si>
  <si>
    <t>400-ES1-1RJP</t>
  </si>
  <si>
    <t>400-ES1-2FTJL</t>
  </si>
  <si>
    <t>400-ES1-1OWI</t>
  </si>
  <si>
    <t>400-ES1-1MAT</t>
  </si>
  <si>
    <t>400-ES1-1STA</t>
  </si>
  <si>
    <t>400-ES1-1AN1/ 400-ES1-1RO1</t>
  </si>
  <si>
    <t>400-ES1-1POG</t>
  </si>
  <si>
    <t>400-ES1-3AEK</t>
  </si>
  <si>
    <t>400-ES1-2FIP</t>
  </si>
  <si>
    <t>400-ES1-3RFI</t>
  </si>
  <si>
    <t>400-ES1-1GOP</t>
  </si>
  <si>
    <t>400-ES1-1AN2/ 400-ES1-1RO2</t>
  </si>
  <si>
    <t>400-ES1-2AN4/ 400-ES1-2RO4</t>
  </si>
  <si>
    <t>400-ES1-2AN3/ 400-ES1-2RO3</t>
  </si>
  <si>
    <t>400-ES1-1MI1</t>
  </si>
  <si>
    <t>400-ES1-1MI2</t>
  </si>
  <si>
    <t>400-ES1-2MA1</t>
  </si>
  <si>
    <t>400-ES1-2MA2</t>
  </si>
  <si>
    <t>400-ES1-1OIZ</t>
  </si>
  <si>
    <t>400-ES1-2PMA</t>
  </si>
  <si>
    <t>400-ES1- 3MOP</t>
  </si>
  <si>
    <t>400-ES1-3NEB</t>
  </si>
  <si>
    <t>400-ES1-2FPP</t>
  </si>
  <si>
    <t>400-ES1-3PBI</t>
  </si>
  <si>
    <t>400-ES1-2PSE</t>
  </si>
  <si>
    <t>400-ES1-2SD1</t>
  </si>
  <si>
    <t>400-ES1-3SD2</t>
  </si>
  <si>
    <t>400-ES1-3SD3</t>
  </si>
  <si>
    <t>400-ES1-2PZA</t>
  </si>
  <si>
    <t>Przedsiębiorczość i ekonomika przedsiębiorstwa</t>
  </si>
  <si>
    <t>400-ES1-2PEP</t>
  </si>
  <si>
    <t xml:space="preserve">Współczesny rynek pracy </t>
  </si>
  <si>
    <t>400-ES1-2WPR</t>
  </si>
  <si>
    <t>Rachunkowość zarządcza</t>
  </si>
  <si>
    <t>Podstawy logistyki</t>
  </si>
  <si>
    <t>Logistyka w agrobiznesie</t>
  </si>
  <si>
    <t>Komunikacja i negocjacje w logistyce</t>
  </si>
  <si>
    <t>Logistyka międzynarodowa</t>
  </si>
  <si>
    <t>Międzynarodowe transakcje gospodarcze</t>
  </si>
  <si>
    <t>Logistyka produkcji</t>
  </si>
  <si>
    <t>Gospodarka magazynowa</t>
  </si>
  <si>
    <t>Systemy informatyczne w logistyce</t>
  </si>
  <si>
    <t>Transport i spedycja w obrocie gospodarczym</t>
  </si>
  <si>
    <t>OGÓŁEM RIF</t>
  </si>
  <si>
    <t>OGÓŁEM Log</t>
  </si>
  <si>
    <t>400-ES1-2RFS</t>
  </si>
  <si>
    <t>Grupa Zajęć_4</t>
  </si>
  <si>
    <t>400-ES1-3LWA</t>
  </si>
  <si>
    <t>400-ES1-3KNL</t>
  </si>
  <si>
    <t>400-ES1-2LOM</t>
  </si>
  <si>
    <t>400-ES1-3MTG</t>
  </si>
  <si>
    <t>400-ES1-2LOP</t>
  </si>
  <si>
    <t>400-ES1-3GOM</t>
  </si>
  <si>
    <t>400-ES1-2TSG</t>
  </si>
  <si>
    <t>400-ES1-2PLG</t>
  </si>
  <si>
    <t>400-ES1-1PRE</t>
  </si>
  <si>
    <t>400-ES1-3PZ2</t>
  </si>
  <si>
    <t>400-ES1-3PZ3</t>
  </si>
  <si>
    <t>Prawo</t>
  </si>
  <si>
    <t xml:space="preserve">Rachunkowość informatyczna </t>
  </si>
  <si>
    <t xml:space="preserve">Moduł specjalizacyjny_1 Rachunkowość i finanse przedsiębiorstw  </t>
  </si>
  <si>
    <t>Normalizacja i systemy jakości w logistyce</t>
  </si>
  <si>
    <t>RiFP</t>
  </si>
  <si>
    <t>Logistyka</t>
  </si>
  <si>
    <t xml:space="preserve"> </t>
  </si>
  <si>
    <t>ekonomia i finanse 82% (dyscyplina wiodąca), językoznawstwo 6%, nauki o zarządzaniu i jakości 4%, matematyka 4%, informatyka 2%, nauki prawne 2%</t>
  </si>
  <si>
    <t>400-ES1-3NSJ</t>
  </si>
  <si>
    <t>400-ES1-3RZA</t>
  </si>
  <si>
    <t>400-ES1-2OPO</t>
  </si>
  <si>
    <t>Harmonogram realizacji programu studiów - Ekonomia, studia pierwszego stopnia</t>
  </si>
  <si>
    <t>Grupa Zajęć_ 1 Moduł ogólny</t>
  </si>
  <si>
    <t>Grupa Zajęć_ 2 Moduł podstawowy</t>
  </si>
  <si>
    <t>Grupa Zajęć_ 3 Moduł kierunkowy</t>
  </si>
  <si>
    <t>Moduł specjalizacyjny_2 Logistyka</t>
  </si>
  <si>
    <t>Grupa Zajęć_5</t>
  </si>
  <si>
    <t>Grupa Zajęć_6 Seminaria</t>
  </si>
  <si>
    <t>Grupa Zajęć_7 Praktyki zawodowe</t>
  </si>
  <si>
    <t>400-ES1-3EC1</t>
  </si>
  <si>
    <t>400-ES1-1RAC</t>
  </si>
  <si>
    <t>400-ES1-2MSG</t>
  </si>
  <si>
    <t>400-ES1-3INR</t>
  </si>
  <si>
    <t>Strategie rozwoju przedsiębiorstw</t>
  </si>
  <si>
    <t>400-ES1-2SRP</t>
  </si>
  <si>
    <t>400-ES1-2SIL</t>
  </si>
  <si>
    <t>Przedmiot</t>
  </si>
  <si>
    <t>ekonomia i finanse</t>
  </si>
  <si>
    <t>zarządzanie</t>
  </si>
  <si>
    <t>językoznawstwo</t>
  </si>
  <si>
    <t>informatyka</t>
  </si>
  <si>
    <t>matematyka</t>
  </si>
  <si>
    <t>nauki prawne</t>
  </si>
  <si>
    <t>ECTS</t>
  </si>
  <si>
    <t>RiF</t>
  </si>
  <si>
    <t>Log</t>
  </si>
  <si>
    <t>EKO 1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</si>
</sst>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3" x14ac:knownFonts="1">
    <font>
      <sz val="10"/>
      <name val="Arial CE"/>
    </font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/>
      <protection locked="0"/>
    </xf>
    <xf numFmtId="0" fontId="8" fillId="2" borderId="2" xfId="0" applyFont="1" applyFill="1" applyBorder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textRotation="90" wrapText="1" shrinkToFit="1"/>
      <protection locked="0"/>
    </xf>
    <xf numFmtId="0" fontId="8" fillId="2" borderId="1" xfId="0" applyFont="1" applyFill="1" applyBorder="1" applyAlignment="1" applyProtection="1">
      <alignment horizontal="center" textRotation="90" shrinkToFit="1"/>
      <protection locked="0"/>
    </xf>
    <xf numFmtId="0" fontId="8" fillId="2" borderId="12" xfId="0" applyFont="1" applyFill="1" applyBorder="1" applyAlignment="1" applyProtection="1">
      <alignment horizontal="center" textRotation="90" shrinkToFit="1"/>
      <protection locked="0"/>
    </xf>
    <xf numFmtId="0" fontId="8" fillId="2" borderId="14" xfId="0" applyFont="1" applyFill="1" applyBorder="1" applyAlignment="1" applyProtection="1">
      <alignment horizontal="center" textRotation="90" shrinkToFit="1"/>
      <protection locked="0"/>
    </xf>
    <xf numFmtId="0" fontId="8" fillId="2" borderId="14" xfId="0" applyFont="1" applyFill="1" applyBorder="1" applyAlignment="1" applyProtection="1">
      <alignment horizontal="center" textRotation="90" wrapText="1"/>
      <protection locked="0"/>
    </xf>
    <xf numFmtId="0" fontId="8" fillId="2" borderId="14" xfId="0" applyFont="1" applyFill="1" applyBorder="1" applyAlignment="1" applyProtection="1">
      <alignment horizontal="center" textRotation="90" wrapText="1" shrinkToFit="1"/>
      <protection locked="0"/>
    </xf>
    <xf numFmtId="0" fontId="8" fillId="2" borderId="13" xfId="0" applyFont="1" applyFill="1" applyBorder="1" applyAlignment="1" applyProtection="1">
      <alignment horizontal="center" textRotation="90" shrinkToFit="1"/>
      <protection locked="0"/>
    </xf>
    <xf numFmtId="0" fontId="8" fillId="2" borderId="15" xfId="0" applyFont="1" applyFill="1" applyBorder="1" applyAlignment="1" applyProtection="1">
      <alignment horizontal="center" textRotation="90" shrinkToFit="1"/>
      <protection locked="0"/>
    </xf>
    <xf numFmtId="0" fontId="8" fillId="2" borderId="16" xfId="0" applyFont="1" applyFill="1" applyBorder="1" applyAlignment="1" applyProtection="1">
      <alignment horizontal="center" textRotation="90" shrinkToFit="1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8" xfId="0" applyFont="1" applyFill="1" applyBorder="1" applyAlignment="1" applyProtection="1">
      <alignment vertical="center"/>
      <protection locked="0"/>
    </xf>
    <xf numFmtId="0" fontId="8" fillId="2" borderId="4" xfId="0" quotePrefix="1" applyFont="1" applyFill="1" applyBorder="1" applyAlignment="1" applyProtection="1">
      <alignment horizontal="center" vertical="center"/>
      <protection locked="0"/>
    </xf>
    <xf numFmtId="0" fontId="8" fillId="2" borderId="7" xfId="0" quotePrefix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left" vertical="center" shrinkToFit="1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>
      <alignment horizontal="center" textRotation="90" wrapText="1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quotePrefix="1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8" fillId="0" borderId="4" xfId="0" quotePrefix="1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6" xfId="0" quotePrefix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6" fillId="2" borderId="0" xfId="0" quotePrefix="1" applyFont="1" applyFill="1" applyAlignment="1" applyProtection="1">
      <alignment horizontal="center" vertical="center"/>
      <protection locked="0"/>
    </xf>
    <xf numFmtId="49" fontId="16" fillId="2" borderId="12" xfId="0" quotePrefix="1" applyNumberFormat="1" applyFont="1" applyFill="1" applyBorder="1" applyAlignment="1" applyProtection="1">
      <alignment horizontal="center" vertical="center"/>
      <protection locked="0"/>
    </xf>
    <xf numFmtId="49" fontId="16" fillId="2" borderId="13" xfId="0" quotePrefix="1" applyNumberFormat="1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49" fontId="16" fillId="2" borderId="13" xfId="0" applyNumberFormat="1" applyFont="1" applyFill="1" applyBorder="1" applyAlignment="1" applyProtection="1">
      <alignment horizontal="center" vertical="center"/>
      <protection locked="0"/>
    </xf>
    <xf numFmtId="164" fontId="8" fillId="0" borderId="32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7" fillId="2" borderId="34" xfId="0" quotePrefix="1" applyFont="1" applyFill="1" applyBorder="1" applyAlignment="1" applyProtection="1">
      <alignment horizontal="center" vertical="center"/>
      <protection locked="0"/>
    </xf>
    <xf numFmtId="0" fontId="7" fillId="2" borderId="4" xfId="0" quotePrefix="1" applyFont="1" applyFill="1" applyBorder="1" applyAlignment="1" applyProtection="1">
      <alignment horizontal="center" vertical="center"/>
      <protection locked="0"/>
    </xf>
    <xf numFmtId="0" fontId="7" fillId="2" borderId="35" xfId="0" quotePrefix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 shrinkToFit="1"/>
      <protection locked="0"/>
    </xf>
    <xf numFmtId="49" fontId="8" fillId="0" borderId="38" xfId="0" applyNumberFormat="1" applyFont="1" applyBorder="1" applyAlignment="1" applyProtection="1">
      <alignment horizontal="left" vertical="center" shrinkToFit="1"/>
      <protection locked="0"/>
    </xf>
    <xf numFmtId="0" fontId="8" fillId="0" borderId="7" xfId="0" quotePrefix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7" fillId="0" borderId="20" xfId="0" quotePrefix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3" xfId="0" quotePrefix="1" applyFont="1" applyBorder="1" applyAlignment="1" applyProtection="1">
      <alignment horizontal="center" vertical="center"/>
      <protection locked="0"/>
    </xf>
    <xf numFmtId="0" fontId="7" fillId="0" borderId="34" xfId="0" quotePrefix="1" applyFont="1" applyBorder="1" applyAlignment="1" applyProtection="1">
      <alignment horizontal="center" vertical="center"/>
      <protection locked="0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7" fillId="0" borderId="35" xfId="0" quotePrefix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38" xfId="0" quotePrefix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49" fontId="7" fillId="0" borderId="46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quotePrefix="1" applyFont="1" applyBorder="1" applyAlignment="1" applyProtection="1">
      <alignment horizontal="center" vertical="center"/>
      <protection locked="0"/>
    </xf>
    <xf numFmtId="0" fontId="8" fillId="0" borderId="11" xfId="0" quotePrefix="1" applyFont="1" applyBorder="1" applyAlignment="1" applyProtection="1">
      <alignment horizontal="center" vertical="center"/>
      <protection locked="0"/>
    </xf>
    <xf numFmtId="0" fontId="8" fillId="0" borderId="19" xfId="0" quotePrefix="1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10" xfId="0" quotePrefix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20" xfId="0" quotePrefix="1" applyFont="1" applyBorder="1" applyAlignment="1" applyProtection="1">
      <alignment horizontal="center" vertical="center"/>
      <protection locked="0"/>
    </xf>
    <xf numFmtId="49" fontId="8" fillId="0" borderId="20" xfId="0" quotePrefix="1" applyNumberFormat="1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22" xfId="0" quotePrefix="1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quotePrefix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0" borderId="53" xfId="0" quotePrefix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/>
    </xf>
    <xf numFmtId="0" fontId="8" fillId="0" borderId="26" xfId="0" quotePrefix="1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49" fontId="8" fillId="0" borderId="7" xfId="0" applyNumberFormat="1" applyFont="1" applyBorder="1" applyAlignment="1" applyProtection="1">
      <alignment horizontal="left" vertical="center" shrinkToFit="1"/>
      <protection locked="0"/>
    </xf>
    <xf numFmtId="49" fontId="8" fillId="0" borderId="57" xfId="0" applyNumberFormat="1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49" fontId="8" fillId="0" borderId="38" xfId="0" quotePrefix="1" applyNumberFormat="1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40" xfId="0" quotePrefix="1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vertical="center"/>
      <protection locked="0"/>
    </xf>
    <xf numFmtId="0" fontId="8" fillId="0" borderId="62" xfId="0" applyFont="1" applyBorder="1" applyAlignment="1">
      <alignment horizontal="center" shrinkToFit="1"/>
    </xf>
    <xf numFmtId="49" fontId="8" fillId="0" borderId="3" xfId="0" applyNumberFormat="1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left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 vertical="center" shrinkToFit="1"/>
    </xf>
    <xf numFmtId="49" fontId="8" fillId="0" borderId="6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49" fontId="8" fillId="0" borderId="63" xfId="0" applyNumberFormat="1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wrapText="1"/>
    </xf>
    <xf numFmtId="49" fontId="8" fillId="0" borderId="38" xfId="0" applyNumberFormat="1" applyFont="1" applyBorder="1" applyAlignment="1">
      <alignment horizontal="left" vertical="center" shrinkToFit="1"/>
    </xf>
    <xf numFmtId="49" fontId="8" fillId="0" borderId="6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quotePrefix="1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49" fontId="7" fillId="0" borderId="68" xfId="0" applyNumberFormat="1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>
      <alignment horizontal="center" vertical="center" shrinkToFit="1"/>
    </xf>
    <xf numFmtId="49" fontId="8" fillId="0" borderId="34" xfId="0" applyNumberFormat="1" applyFont="1" applyBorder="1" applyAlignment="1" applyProtection="1">
      <alignment horizontal="center" vertical="center" shrinkToFit="1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8" fillId="0" borderId="24" xfId="0" quotePrefix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164" fontId="8" fillId="0" borderId="20" xfId="0" applyNumberFormat="1" applyFont="1" applyBorder="1" applyAlignment="1" applyProtection="1">
      <alignment vertical="center"/>
      <protection locked="0"/>
    </xf>
    <xf numFmtId="0" fontId="7" fillId="0" borderId="71" xfId="0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72" xfId="0" quotePrefix="1" applyFont="1" applyBorder="1" applyAlignment="1" applyProtection="1">
      <alignment horizontal="center" vertical="center"/>
      <protection locked="0"/>
    </xf>
    <xf numFmtId="0" fontId="8" fillId="0" borderId="37" xfId="0" quotePrefix="1" applyFont="1" applyBorder="1" applyAlignment="1" applyProtection="1">
      <alignment horizontal="center" vertical="center"/>
      <protection locked="0"/>
    </xf>
    <xf numFmtId="0" fontId="8" fillId="0" borderId="73" xfId="0" quotePrefix="1" applyFont="1" applyBorder="1" applyAlignment="1" applyProtection="1">
      <alignment horizontal="center" vertical="center"/>
      <protection locked="0"/>
    </xf>
    <xf numFmtId="0" fontId="8" fillId="0" borderId="65" xfId="0" quotePrefix="1" applyFont="1" applyBorder="1" applyAlignment="1" applyProtection="1">
      <alignment horizontal="center" vertical="center"/>
      <protection locked="0"/>
    </xf>
    <xf numFmtId="0" fontId="8" fillId="0" borderId="69" xfId="0" quotePrefix="1" applyFont="1" applyBorder="1" applyAlignment="1" applyProtection="1">
      <alignment horizontal="center" vertical="center"/>
      <protection locked="0"/>
    </xf>
    <xf numFmtId="0" fontId="8" fillId="0" borderId="58" xfId="0" quotePrefix="1" applyFont="1" applyBorder="1" applyAlignment="1" applyProtection="1">
      <alignment horizontal="center" vertical="center"/>
      <protection locked="0"/>
    </xf>
    <xf numFmtId="1" fontId="8" fillId="0" borderId="58" xfId="0" quotePrefix="1" applyNumberFormat="1" applyFont="1" applyBorder="1" applyAlignment="1" applyProtection="1">
      <alignment horizontal="center" vertical="center"/>
      <protection locked="0"/>
    </xf>
    <xf numFmtId="1" fontId="8" fillId="0" borderId="48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1" fontId="8" fillId="2" borderId="0" xfId="0" applyNumberFormat="1" applyFont="1" applyFill="1" applyAlignment="1" applyProtection="1">
      <alignment horizontal="center" vertical="center" shrinkToFit="1"/>
      <protection locked="0"/>
    </xf>
    <xf numFmtId="1" fontId="18" fillId="2" borderId="0" xfId="0" applyNumberFormat="1" applyFont="1" applyFill="1" applyAlignment="1" applyProtection="1">
      <alignment horizontal="center" vertical="center" shrinkToFit="1"/>
      <protection locked="0"/>
    </xf>
    <xf numFmtId="1" fontId="17" fillId="2" borderId="0" xfId="0" applyNumberFormat="1" applyFont="1" applyFill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15" fillId="6" borderId="26" xfId="0" applyFont="1" applyFill="1" applyBorder="1" applyAlignment="1" applyProtection="1">
      <alignment horizontal="center" wrapText="1" shrinkToFit="1"/>
      <protection locked="0"/>
    </xf>
    <xf numFmtId="0" fontId="8" fillId="2" borderId="26" xfId="0" applyFont="1" applyFill="1" applyBorder="1" applyAlignment="1" applyProtection="1">
      <alignment horizontal="center" vertical="center" wrapText="1" shrinkToFit="1"/>
      <protection locked="0"/>
    </xf>
    <xf numFmtId="0" fontId="8" fillId="2" borderId="26" xfId="0" applyFont="1" applyFill="1" applyBorder="1" applyAlignment="1" applyProtection="1">
      <alignment horizontal="center" textRotation="90" wrapText="1" shrinkToFi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6" xfId="0" quotePrefix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>
      <alignment horizontal="center" shrinkToFit="1"/>
    </xf>
    <xf numFmtId="0" fontId="8" fillId="4" borderId="26" xfId="0" applyFont="1" applyFill="1" applyBorder="1" applyAlignment="1">
      <alignment horizontal="center" shrinkToFit="1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>
      <alignment horizontal="center" wrapText="1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8" fillId="5" borderId="26" xfId="0" applyFont="1" applyFill="1" applyBorder="1" applyAlignment="1" applyProtection="1">
      <alignment horizontal="center" vertical="center" shrinkToFit="1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165" fontId="8" fillId="2" borderId="0" xfId="1" applyNumberFormat="1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164" fontId="8" fillId="0" borderId="26" xfId="0" applyNumberFormat="1" applyFont="1" applyBorder="1" applyAlignment="1">
      <alignment horizontal="right" vertical="center"/>
    </xf>
    <xf numFmtId="164" fontId="8" fillId="0" borderId="70" xfId="0" applyNumberFormat="1" applyFont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right" vertical="center"/>
      <protection locked="0"/>
    </xf>
    <xf numFmtId="164" fontId="8" fillId="0" borderId="20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164" fontId="8" fillId="0" borderId="43" xfId="0" applyNumberFormat="1" applyFont="1" applyBorder="1" applyAlignment="1">
      <alignment horizontal="right"/>
    </xf>
    <xf numFmtId="164" fontId="8" fillId="0" borderId="27" xfId="0" applyNumberFormat="1" applyFont="1" applyBorder="1" applyAlignment="1">
      <alignment horizontal="right"/>
    </xf>
    <xf numFmtId="164" fontId="8" fillId="0" borderId="67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textRotation="90" wrapText="1"/>
    </xf>
    <xf numFmtId="0" fontId="22" fillId="0" borderId="26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0" fontId="8" fillId="2" borderId="72" xfId="0" applyFont="1" applyFill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 applyProtection="1">
      <alignment horizontal="center" vertical="center"/>
      <protection locked="0"/>
    </xf>
    <xf numFmtId="0" fontId="8" fillId="2" borderId="71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64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20" fillId="0" borderId="72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8" fillId="2" borderId="49" xfId="0" applyFont="1" applyFill="1" applyBorder="1" applyAlignment="1">
      <alignment vertical="center"/>
    </xf>
    <xf numFmtId="0" fontId="7" fillId="2" borderId="42" xfId="0" applyFont="1" applyFill="1" applyBorder="1" applyAlignment="1" applyProtection="1">
      <alignment horizontal="left" vertical="center" shrinkToFit="1"/>
      <protection locked="0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49" xfId="0" applyFont="1" applyFill="1" applyBorder="1" applyAlignment="1" applyProtection="1">
      <alignment horizontal="left" vertical="center" shrinkToFi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72" xfId="0" applyFont="1" applyBorder="1" applyAlignment="1" applyProtection="1">
      <alignment horizontal="left" vertical="center" shrinkToFit="1"/>
      <protection locked="0"/>
    </xf>
    <xf numFmtId="0" fontId="7" fillId="0" borderId="68" xfId="0" applyFont="1" applyBorder="1" applyAlignment="1" applyProtection="1">
      <alignment horizontal="left" vertical="center" shrinkToFit="1"/>
      <protection locked="0"/>
    </xf>
    <xf numFmtId="0" fontId="7" fillId="0" borderId="71" xfId="0" applyFont="1" applyBorder="1" applyAlignment="1" applyProtection="1">
      <alignment horizontal="left" vertical="center" shrinkToFit="1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0" fillId="0" borderId="68" xfId="0" applyBorder="1"/>
    <xf numFmtId="0" fontId="7" fillId="0" borderId="74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64" xfId="0" applyFont="1" applyBorder="1" applyAlignment="1" applyProtection="1">
      <alignment horizontal="left" vertical="center" shrinkToFit="1"/>
      <protection locked="0"/>
    </xf>
    <xf numFmtId="0" fontId="7" fillId="0" borderId="73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7" fillId="2" borderId="74" xfId="0" applyFont="1" applyFill="1" applyBorder="1" applyAlignment="1" applyProtection="1">
      <alignment horizontal="left"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7" fillId="3" borderId="42" xfId="0" applyFont="1" applyFill="1" applyBorder="1" applyAlignment="1" applyProtection="1">
      <alignment horizontal="left" vertical="center"/>
      <protection locked="0"/>
    </xf>
    <xf numFmtId="0" fontId="7" fillId="3" borderId="49" xfId="0" applyFont="1" applyFill="1" applyBorder="1" applyAlignment="1" applyProtection="1">
      <alignment horizontal="left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49" fontId="17" fillId="2" borderId="68" xfId="0" applyNumberFormat="1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1" fontId="1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17" fillId="2" borderId="75" xfId="0" applyFont="1" applyFill="1" applyBorder="1" applyAlignment="1" applyProtection="1">
      <alignment horizontal="right" vertical="center"/>
      <protection locked="0"/>
    </xf>
    <xf numFmtId="0" fontId="16" fillId="0" borderId="76" xfId="0" applyFont="1" applyBorder="1" applyAlignment="1" applyProtection="1">
      <alignment horizontal="justify" vertical="center" wrapText="1"/>
      <protection locked="0"/>
    </xf>
    <xf numFmtId="0" fontId="16" fillId="0" borderId="17" xfId="0" applyFont="1" applyBorder="1" applyAlignment="1" applyProtection="1">
      <alignment horizontal="justify" vertical="center" wrapText="1"/>
      <protection locked="0"/>
    </xf>
    <xf numFmtId="0" fontId="16" fillId="0" borderId="77" xfId="0" applyFont="1" applyBorder="1" applyAlignment="1" applyProtection="1">
      <alignment horizontal="justify" vertical="center" wrapText="1"/>
      <protection locked="0"/>
    </xf>
    <xf numFmtId="0" fontId="16" fillId="0" borderId="54" xfId="0" applyFont="1" applyBorder="1" applyAlignment="1" applyProtection="1">
      <alignment horizontal="justify" vertical="center" wrapText="1"/>
      <protection locked="0"/>
    </xf>
    <xf numFmtId="0" fontId="16" fillId="0" borderId="23" xfId="0" applyFont="1" applyBorder="1" applyAlignment="1" applyProtection="1">
      <alignment horizontal="justify" vertical="center" wrapText="1"/>
      <protection locked="0"/>
    </xf>
    <xf numFmtId="0" fontId="16" fillId="0" borderId="53" xfId="0" applyFont="1" applyBorder="1" applyAlignment="1" applyProtection="1">
      <alignment horizontal="justify" vertical="center" wrapText="1"/>
      <protection locked="0"/>
    </xf>
    <xf numFmtId="0" fontId="16" fillId="0" borderId="26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justify" vertical="center" wrapText="1"/>
      <protection locked="0"/>
    </xf>
    <xf numFmtId="0" fontId="16" fillId="0" borderId="26" xfId="0" applyFont="1" applyBorder="1" applyAlignment="1" applyProtection="1">
      <alignment horizontal="justify" vertical="center"/>
      <protection locked="0"/>
    </xf>
    <xf numFmtId="2" fontId="16" fillId="0" borderId="26" xfId="0" applyNumberFormat="1" applyFont="1" applyBorder="1" applyAlignment="1" applyProtection="1">
      <alignment horizontal="center" vertical="center"/>
      <protection locked="0"/>
    </xf>
    <xf numFmtId="2" fontId="16" fillId="0" borderId="26" xfId="0" applyNumberFormat="1" applyFont="1" applyBorder="1" applyAlignment="1" applyProtection="1">
      <alignment horizontal="center" vertical="center" wrapText="1"/>
      <protection locked="0"/>
    </xf>
    <xf numFmtId="1" fontId="14" fillId="2" borderId="68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68" xfId="0" applyFont="1" applyFill="1" applyBorder="1" applyAlignment="1" applyProtection="1">
      <alignment horizontal="center" vertical="center" shrinkToFi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/>
  <dimension ref="A1:AL253"/>
  <sheetViews>
    <sheetView showGridLines="0" showZeros="0" tabSelected="1" topLeftCell="A14" zoomScaleNormal="100" zoomScaleSheetLayoutView="100" workbookViewId="0">
      <selection activeCell="M29" sqref="M29"/>
    </sheetView>
  </sheetViews>
  <sheetFormatPr defaultColWidth="9.21875" defaultRowHeight="13.8" x14ac:dyDescent="0.25"/>
  <cols>
    <col min="1" max="1" width="6.77734375" style="1" customWidth="1"/>
    <col min="2" max="2" width="37.21875" style="2" customWidth="1"/>
    <col min="3" max="3" width="14.77734375" style="3" customWidth="1"/>
    <col min="4" max="4" width="5.44140625" style="2" customWidth="1"/>
    <col min="5" max="6" width="3.77734375" style="2" customWidth="1"/>
    <col min="7" max="7" width="6.21875" style="2" customWidth="1"/>
    <col min="8" max="8" width="5.21875" style="2" customWidth="1"/>
    <col min="9" max="9" width="4.77734375" style="2" customWidth="1"/>
    <col min="10" max="11" width="3.77734375" style="2" customWidth="1"/>
    <col min="12" max="12" width="5.21875" style="2" customWidth="1"/>
    <col min="13" max="13" width="4.77734375" style="2" customWidth="1"/>
    <col min="14" max="15" width="3.77734375" style="2" customWidth="1"/>
    <col min="16" max="16" width="4.44140625" style="2" customWidth="1"/>
    <col min="17" max="17" width="4.77734375" style="2" customWidth="1"/>
    <col min="18" max="18" width="4.21875" style="2" customWidth="1"/>
    <col min="19" max="21" width="3.77734375" style="2" customWidth="1"/>
    <col min="22" max="22" width="4.77734375" style="2" customWidth="1"/>
    <col min="23" max="23" width="3.77734375" style="2" customWidth="1"/>
    <col min="24" max="24" width="4.77734375" style="2" customWidth="1"/>
    <col min="25" max="27" width="3.77734375" style="2" customWidth="1"/>
    <col min="28" max="28" width="8.21875" style="2" bestFit="1" customWidth="1"/>
    <col min="29" max="29" width="6.5546875" style="2" bestFit="1" customWidth="1"/>
    <col min="30" max="30" width="13" style="2" customWidth="1"/>
    <col min="31" max="31" width="6.77734375" style="2" bestFit="1" customWidth="1"/>
    <col min="32" max="16384" width="9.21875" style="2"/>
  </cols>
  <sheetData>
    <row r="1" spans="1:31" x14ac:dyDescent="0.25">
      <c r="A1" s="274" t="s">
        <v>164</v>
      </c>
      <c r="B1" s="275"/>
      <c r="C1" s="275"/>
      <c r="D1" s="275"/>
      <c r="E1" s="275"/>
      <c r="F1" s="275"/>
      <c r="G1" s="275"/>
      <c r="H1" s="275"/>
      <c r="I1" s="275"/>
    </row>
    <row r="2" spans="1:31" ht="20.100000000000001" customHeight="1" thickBot="1" x14ac:dyDescent="0.3">
      <c r="A2" s="276" t="s">
        <v>41</v>
      </c>
      <c r="B2" s="277"/>
      <c r="C2" s="27"/>
      <c r="Q2" s="28"/>
      <c r="S2" s="28"/>
      <c r="U2" s="28"/>
      <c r="W2" s="28"/>
      <c r="Y2" s="28"/>
      <c r="AA2" s="28"/>
    </row>
    <row r="3" spans="1:31" ht="13.05" customHeight="1" thickTop="1" thickBot="1" x14ac:dyDescent="0.3">
      <c r="F3" s="4"/>
      <c r="G3" s="278" t="s">
        <v>3</v>
      </c>
      <c r="H3" s="279"/>
      <c r="I3" s="279"/>
      <c r="J3" s="279"/>
      <c r="K3" s="279"/>
      <c r="L3" s="279"/>
      <c r="M3" s="279"/>
      <c r="N3" s="280"/>
      <c r="O3" s="284" t="s">
        <v>0</v>
      </c>
      <c r="P3" s="285"/>
      <c r="Q3" s="285"/>
      <c r="R3" s="285"/>
      <c r="S3" s="284" t="s">
        <v>1</v>
      </c>
      <c r="T3" s="285"/>
      <c r="U3" s="285"/>
      <c r="V3" s="285"/>
      <c r="W3" s="284" t="s">
        <v>2</v>
      </c>
      <c r="X3" s="285"/>
      <c r="Y3" s="285"/>
      <c r="Z3" s="285"/>
      <c r="AA3" s="286" t="s">
        <v>37</v>
      </c>
      <c r="AB3" s="287"/>
      <c r="AC3" s="287"/>
      <c r="AD3" s="287"/>
      <c r="AE3" s="288"/>
    </row>
    <row r="4" spans="1:31" ht="16.5" customHeight="1" thickTop="1" thickBot="1" x14ac:dyDescent="0.3">
      <c r="F4" s="4"/>
      <c r="G4" s="281"/>
      <c r="H4" s="282"/>
      <c r="I4" s="282"/>
      <c r="J4" s="282"/>
      <c r="K4" s="282"/>
      <c r="L4" s="282"/>
      <c r="M4" s="282"/>
      <c r="N4" s="283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84" t="s">
        <v>9</v>
      </c>
      <c r="Z4" s="292"/>
      <c r="AA4" s="289"/>
      <c r="AB4" s="290"/>
      <c r="AC4" s="290"/>
      <c r="AD4" s="290"/>
      <c r="AE4" s="291"/>
    </row>
    <row r="5" spans="1:31" s="29" customFormat="1" ht="170.25" customHeight="1" thickTop="1" thickBot="1" x14ac:dyDescent="0.3">
      <c r="A5" s="7" t="s">
        <v>10</v>
      </c>
      <c r="B5" s="8" t="s">
        <v>18</v>
      </c>
      <c r="C5" s="9" t="s">
        <v>38</v>
      </c>
      <c r="D5" s="31" t="s">
        <v>14</v>
      </c>
      <c r="E5" s="31" t="s">
        <v>25</v>
      </c>
      <c r="F5" s="31" t="s">
        <v>26</v>
      </c>
      <c r="G5" s="32" t="s">
        <v>11</v>
      </c>
      <c r="H5" s="33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5" t="s">
        <v>33</v>
      </c>
      <c r="N5" s="36" t="s">
        <v>32</v>
      </c>
      <c r="O5" s="33" t="s">
        <v>12</v>
      </c>
      <c r="P5" s="37" t="s">
        <v>17</v>
      </c>
      <c r="Q5" s="33" t="s">
        <v>12</v>
      </c>
      <c r="R5" s="37" t="s">
        <v>17</v>
      </c>
      <c r="S5" s="33" t="s">
        <v>12</v>
      </c>
      <c r="T5" s="37" t="s">
        <v>17</v>
      </c>
      <c r="U5" s="33" t="s">
        <v>12</v>
      </c>
      <c r="V5" s="37" t="s">
        <v>17</v>
      </c>
      <c r="W5" s="33" t="s">
        <v>12</v>
      </c>
      <c r="X5" s="38" t="s">
        <v>17</v>
      </c>
      <c r="Y5" s="39" t="s">
        <v>12</v>
      </c>
      <c r="Z5" s="38" t="s">
        <v>17</v>
      </c>
      <c r="AA5" s="53" t="s">
        <v>19</v>
      </c>
      <c r="AB5" s="272" t="s">
        <v>27</v>
      </c>
      <c r="AC5" s="272" t="s">
        <v>28</v>
      </c>
      <c r="AD5" s="272" t="s">
        <v>36</v>
      </c>
      <c r="AE5" s="272" t="s">
        <v>35</v>
      </c>
    </row>
    <row r="6" spans="1:31" s="25" customFormat="1" ht="15" thickTop="1" thickBot="1" x14ac:dyDescent="0.3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2">
        <v>15</v>
      </c>
      <c r="P6" s="23">
        <v>16</v>
      </c>
      <c r="Q6" s="22">
        <v>17</v>
      </c>
      <c r="R6" s="23">
        <v>18</v>
      </c>
      <c r="S6" s="22">
        <v>19</v>
      </c>
      <c r="T6" s="23">
        <v>20</v>
      </c>
      <c r="U6" s="22">
        <v>21</v>
      </c>
      <c r="V6" s="23">
        <v>22</v>
      </c>
      <c r="W6" s="22">
        <v>23</v>
      </c>
      <c r="X6" s="23">
        <v>24</v>
      </c>
      <c r="Y6" s="22">
        <v>25</v>
      </c>
      <c r="Z6" s="23">
        <v>26</v>
      </c>
      <c r="AA6" s="23">
        <v>27</v>
      </c>
      <c r="AB6" s="23">
        <v>28</v>
      </c>
      <c r="AC6" s="23">
        <v>29</v>
      </c>
      <c r="AD6" s="23">
        <v>30</v>
      </c>
      <c r="AE6" s="23">
        <v>31</v>
      </c>
    </row>
    <row r="7" spans="1:31" s="30" customFormat="1" ht="17.100000000000001" customHeight="1" thickTop="1" thickBot="1" x14ac:dyDescent="0.3">
      <c r="A7" s="293" t="s">
        <v>165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5"/>
    </row>
    <row r="8" spans="1:31" ht="17.100000000000001" customHeight="1" thickTop="1" x14ac:dyDescent="0.25">
      <c r="A8" s="73">
        <v>1</v>
      </c>
      <c r="B8" s="54" t="s">
        <v>42</v>
      </c>
      <c r="C8" s="55" t="s">
        <v>90</v>
      </c>
      <c r="D8" s="10"/>
      <c r="E8" s="19"/>
      <c r="F8" s="56" t="s">
        <v>58</v>
      </c>
      <c r="G8" s="100">
        <f>SUM(H8:N8)</f>
        <v>5</v>
      </c>
      <c r="H8" s="57">
        <v>5</v>
      </c>
      <c r="I8" s="58"/>
      <c r="J8" s="58"/>
      <c r="K8" s="58"/>
      <c r="L8" s="58"/>
      <c r="M8" s="58"/>
      <c r="N8" s="58"/>
      <c r="O8" s="57">
        <v>5</v>
      </c>
      <c r="P8" s="59"/>
      <c r="Q8" s="57"/>
      <c r="R8" s="59"/>
      <c r="S8" s="57"/>
      <c r="T8" s="59"/>
      <c r="U8" s="57"/>
      <c r="V8" s="59"/>
      <c r="W8" s="21"/>
      <c r="X8" s="20"/>
      <c r="Y8" s="21"/>
      <c r="Z8" s="20"/>
      <c r="AA8" s="99"/>
      <c r="AB8" s="262"/>
      <c r="AC8" s="41"/>
      <c r="AD8" s="41"/>
      <c r="AE8" s="41"/>
    </row>
    <row r="9" spans="1:31" x14ac:dyDescent="0.25">
      <c r="A9" s="74">
        <v>2</v>
      </c>
      <c r="B9" s="52" t="s">
        <v>43</v>
      </c>
      <c r="C9" s="88" t="s">
        <v>100</v>
      </c>
      <c r="D9" s="49">
        <v>2</v>
      </c>
      <c r="E9" s="11"/>
      <c r="F9" s="60" t="s">
        <v>58</v>
      </c>
      <c r="G9" s="101">
        <f t="shared" ref="G9:G19" si="0">SUM(H9:N9)</f>
        <v>30</v>
      </c>
      <c r="H9" s="61"/>
      <c r="I9" s="62"/>
      <c r="J9" s="63"/>
      <c r="K9" s="62"/>
      <c r="L9" s="62">
        <v>30</v>
      </c>
      <c r="M9" s="62"/>
      <c r="N9" s="62"/>
      <c r="O9" s="61"/>
      <c r="P9" s="64">
        <v>30</v>
      </c>
      <c r="Q9" s="61"/>
      <c r="R9" s="64"/>
      <c r="S9" s="61"/>
      <c r="T9" s="64"/>
      <c r="U9" s="61"/>
      <c r="V9" s="64"/>
      <c r="W9" s="12"/>
      <c r="X9" s="13"/>
      <c r="Y9" s="12"/>
      <c r="Z9" s="13"/>
      <c r="AA9" s="98">
        <v>2</v>
      </c>
      <c r="AB9" s="263">
        <v>1.3</v>
      </c>
      <c r="AC9" s="40"/>
      <c r="AD9" s="40"/>
      <c r="AE9" s="40">
        <v>2</v>
      </c>
    </row>
    <row r="10" spans="1:31" x14ac:dyDescent="0.25">
      <c r="A10" s="74">
        <v>3</v>
      </c>
      <c r="B10" s="52" t="s">
        <v>44</v>
      </c>
      <c r="C10" s="88" t="s">
        <v>106</v>
      </c>
      <c r="D10" s="14">
        <v>2</v>
      </c>
      <c r="E10" s="15"/>
      <c r="F10" s="60" t="s">
        <v>54</v>
      </c>
      <c r="G10" s="102">
        <f t="shared" si="0"/>
        <v>30</v>
      </c>
      <c r="H10" s="61"/>
      <c r="I10" s="62"/>
      <c r="J10" s="63"/>
      <c r="K10" s="62"/>
      <c r="L10" s="62">
        <v>30</v>
      </c>
      <c r="M10" s="62"/>
      <c r="N10" s="62"/>
      <c r="O10" s="61"/>
      <c r="P10" s="64"/>
      <c r="Q10" s="61"/>
      <c r="R10" s="64">
        <v>30</v>
      </c>
      <c r="S10" s="61"/>
      <c r="T10" s="64"/>
      <c r="U10" s="61"/>
      <c r="V10" s="64"/>
      <c r="W10" s="17"/>
      <c r="X10" s="18"/>
      <c r="Y10" s="17"/>
      <c r="Z10" s="18"/>
      <c r="AA10" s="98">
        <v>2</v>
      </c>
      <c r="AB10" s="263">
        <v>1.3</v>
      </c>
      <c r="AC10" s="40"/>
      <c r="AD10" s="40"/>
      <c r="AE10" s="40">
        <v>2</v>
      </c>
    </row>
    <row r="11" spans="1:31" x14ac:dyDescent="0.25">
      <c r="A11" s="74">
        <v>4</v>
      </c>
      <c r="B11" s="52" t="s">
        <v>45</v>
      </c>
      <c r="C11" s="88" t="s">
        <v>108</v>
      </c>
      <c r="D11" s="14">
        <v>2</v>
      </c>
      <c r="E11" s="15"/>
      <c r="F11" s="60" t="s">
        <v>59</v>
      </c>
      <c r="G11" s="101">
        <f t="shared" si="0"/>
        <v>30</v>
      </c>
      <c r="H11" s="61"/>
      <c r="I11" s="62"/>
      <c r="J11" s="63"/>
      <c r="K11" s="62"/>
      <c r="L11" s="62">
        <v>30</v>
      </c>
      <c r="M11" s="62"/>
      <c r="N11" s="62"/>
      <c r="O11" s="61"/>
      <c r="P11" s="64"/>
      <c r="Q11" s="61"/>
      <c r="R11" s="64"/>
      <c r="S11" s="61"/>
      <c r="T11" s="64">
        <v>30</v>
      </c>
      <c r="U11" s="61"/>
      <c r="V11" s="64"/>
      <c r="W11" s="17"/>
      <c r="X11" s="18"/>
      <c r="Y11" s="17"/>
      <c r="Z11" s="18"/>
      <c r="AA11" s="98">
        <v>2</v>
      </c>
      <c r="AB11" s="263">
        <v>1.3</v>
      </c>
      <c r="AC11" s="40"/>
      <c r="AD11" s="40"/>
      <c r="AE11" s="40">
        <v>2</v>
      </c>
    </row>
    <row r="12" spans="1:31" x14ac:dyDescent="0.25">
      <c r="A12" s="74">
        <v>5</v>
      </c>
      <c r="B12" s="52" t="s">
        <v>46</v>
      </c>
      <c r="C12" s="88" t="s">
        <v>107</v>
      </c>
      <c r="D12" s="14">
        <v>2</v>
      </c>
      <c r="E12" s="16" t="s">
        <v>55</v>
      </c>
      <c r="F12" s="60"/>
      <c r="G12" s="102">
        <f t="shared" si="0"/>
        <v>30</v>
      </c>
      <c r="H12" s="61"/>
      <c r="I12" s="62"/>
      <c r="J12" s="63"/>
      <c r="K12" s="62"/>
      <c r="L12" s="62">
        <v>30</v>
      </c>
      <c r="M12" s="62"/>
      <c r="N12" s="62"/>
      <c r="O12" s="61"/>
      <c r="P12" s="64"/>
      <c r="Q12" s="61"/>
      <c r="R12" s="64"/>
      <c r="S12" s="61"/>
      <c r="T12" s="64"/>
      <c r="U12" s="61"/>
      <c r="V12" s="64">
        <v>30</v>
      </c>
      <c r="W12" s="17"/>
      <c r="X12" s="18"/>
      <c r="Y12" s="17"/>
      <c r="Z12" s="18"/>
      <c r="AA12" s="98">
        <v>2</v>
      </c>
      <c r="AB12" s="263">
        <v>1.3</v>
      </c>
      <c r="AC12" s="40"/>
      <c r="AD12" s="40"/>
      <c r="AE12" s="40">
        <v>2</v>
      </c>
    </row>
    <row r="13" spans="1:31" ht="17.100000000000001" customHeight="1" x14ac:dyDescent="0.25">
      <c r="A13" s="74">
        <v>6</v>
      </c>
      <c r="B13" s="52" t="s">
        <v>47</v>
      </c>
      <c r="C13" s="51" t="s">
        <v>91</v>
      </c>
      <c r="D13" s="50">
        <v>6</v>
      </c>
      <c r="E13" s="16" t="s">
        <v>58</v>
      </c>
      <c r="F13" s="65"/>
      <c r="G13" s="101">
        <f t="shared" si="0"/>
        <v>60</v>
      </c>
      <c r="H13" s="66">
        <v>30</v>
      </c>
      <c r="I13" s="67">
        <v>30</v>
      </c>
      <c r="J13" s="63"/>
      <c r="K13" s="67"/>
      <c r="L13" s="67"/>
      <c r="M13" s="67"/>
      <c r="N13" s="67"/>
      <c r="O13" s="66">
        <v>30</v>
      </c>
      <c r="P13" s="68">
        <v>30</v>
      </c>
      <c r="Q13" s="66"/>
      <c r="R13" s="68"/>
      <c r="S13" s="66"/>
      <c r="T13" s="68"/>
      <c r="U13" s="66"/>
      <c r="V13" s="68"/>
      <c r="W13" s="17"/>
      <c r="X13" s="18"/>
      <c r="Y13" s="17"/>
      <c r="Z13" s="18"/>
      <c r="AA13" s="40"/>
      <c r="AB13" s="261">
        <v>2.6</v>
      </c>
      <c r="AC13" s="40"/>
      <c r="AD13" s="40"/>
      <c r="AE13" s="104">
        <v>2</v>
      </c>
    </row>
    <row r="14" spans="1:31" ht="17.100000000000001" customHeight="1" x14ac:dyDescent="0.25">
      <c r="A14" s="74">
        <v>7</v>
      </c>
      <c r="B14" s="52" t="s">
        <v>48</v>
      </c>
      <c r="C14" s="51" t="s">
        <v>92</v>
      </c>
      <c r="D14" s="50">
        <v>4</v>
      </c>
      <c r="E14" s="15"/>
      <c r="F14" s="65" t="s">
        <v>58</v>
      </c>
      <c r="G14" s="101">
        <f t="shared" si="0"/>
        <v>45</v>
      </c>
      <c r="H14" s="66">
        <v>15</v>
      </c>
      <c r="I14" s="67"/>
      <c r="J14" s="63"/>
      <c r="K14" s="67">
        <v>30</v>
      </c>
      <c r="L14" s="67"/>
      <c r="M14" s="67"/>
      <c r="N14" s="67"/>
      <c r="O14" s="66">
        <v>15</v>
      </c>
      <c r="P14" s="68">
        <v>30</v>
      </c>
      <c r="Q14" s="66"/>
      <c r="R14" s="68"/>
      <c r="S14" s="66"/>
      <c r="T14" s="68"/>
      <c r="U14" s="66"/>
      <c r="V14" s="68"/>
      <c r="W14" s="17"/>
      <c r="X14" s="18"/>
      <c r="Y14" s="17"/>
      <c r="Z14" s="18"/>
      <c r="AA14" s="40"/>
      <c r="AB14" s="261">
        <v>1.9</v>
      </c>
      <c r="AC14" s="40"/>
      <c r="AD14" s="40"/>
      <c r="AE14" s="104">
        <v>2</v>
      </c>
    </row>
    <row r="15" spans="1:31" ht="17.100000000000001" customHeight="1" x14ac:dyDescent="0.25">
      <c r="A15" s="74">
        <v>8</v>
      </c>
      <c r="B15" s="52" t="s">
        <v>49</v>
      </c>
      <c r="C15" s="51" t="s">
        <v>93</v>
      </c>
      <c r="D15" s="14"/>
      <c r="E15" s="15"/>
      <c r="F15" s="69" t="s">
        <v>58</v>
      </c>
      <c r="G15" s="102">
        <f t="shared" si="0"/>
        <v>30</v>
      </c>
      <c r="H15" s="66"/>
      <c r="I15" s="67">
        <v>30</v>
      </c>
      <c r="J15" s="63"/>
      <c r="K15" s="67"/>
      <c r="L15" s="67"/>
      <c r="M15" s="67"/>
      <c r="N15" s="67"/>
      <c r="O15" s="66"/>
      <c r="P15" s="68">
        <v>30</v>
      </c>
      <c r="Q15" s="66"/>
      <c r="R15" s="68"/>
      <c r="S15" s="66"/>
      <c r="T15" s="68"/>
      <c r="U15" s="66"/>
      <c r="V15" s="68"/>
      <c r="W15" s="17"/>
      <c r="X15" s="18"/>
      <c r="Y15" s="17"/>
      <c r="Z15" s="18"/>
      <c r="AA15" s="40"/>
      <c r="AB15" s="261"/>
      <c r="AC15" s="40"/>
      <c r="AD15" s="40"/>
      <c r="AE15" s="104"/>
    </row>
    <row r="16" spans="1:31" ht="17.100000000000001" customHeight="1" x14ac:dyDescent="0.25">
      <c r="A16" s="74">
        <v>9</v>
      </c>
      <c r="B16" s="52" t="s">
        <v>50</v>
      </c>
      <c r="C16" s="51" t="s">
        <v>94</v>
      </c>
      <c r="D16" s="14"/>
      <c r="E16" s="15"/>
      <c r="F16" s="65" t="s">
        <v>54</v>
      </c>
      <c r="G16" s="101">
        <f t="shared" si="0"/>
        <v>30</v>
      </c>
      <c r="H16" s="66"/>
      <c r="I16" s="67">
        <v>30</v>
      </c>
      <c r="J16" s="63"/>
      <c r="K16" s="67"/>
      <c r="L16" s="67"/>
      <c r="M16" s="67"/>
      <c r="N16" s="67"/>
      <c r="O16" s="66"/>
      <c r="P16" s="68"/>
      <c r="Q16" s="66"/>
      <c r="R16" s="68">
        <v>30</v>
      </c>
      <c r="S16" s="66"/>
      <c r="T16" s="68"/>
      <c r="U16" s="66"/>
      <c r="V16" s="68"/>
      <c r="W16" s="17"/>
      <c r="X16" s="18"/>
      <c r="Y16" s="17"/>
      <c r="Z16" s="18"/>
      <c r="AA16" s="40"/>
      <c r="AB16" s="261"/>
      <c r="AC16" s="40"/>
      <c r="AD16" s="40"/>
      <c r="AE16" s="104"/>
    </row>
    <row r="17" spans="1:31" ht="17.100000000000001" customHeight="1" x14ac:dyDescent="0.25">
      <c r="A17" s="74">
        <v>10</v>
      </c>
      <c r="B17" s="52" t="s">
        <v>51</v>
      </c>
      <c r="C17" s="51" t="s">
        <v>96</v>
      </c>
      <c r="D17" s="50">
        <v>1</v>
      </c>
      <c r="E17" s="15"/>
      <c r="F17" s="69" t="s">
        <v>59</v>
      </c>
      <c r="G17" s="102">
        <f t="shared" si="0"/>
        <v>15</v>
      </c>
      <c r="H17" s="66"/>
      <c r="I17" s="67">
        <v>15</v>
      </c>
      <c r="J17" s="63"/>
      <c r="K17" s="67"/>
      <c r="L17" s="67"/>
      <c r="M17" s="67"/>
      <c r="N17" s="67"/>
      <c r="O17" s="66"/>
      <c r="P17" s="68"/>
      <c r="Q17" s="66"/>
      <c r="R17" s="68"/>
      <c r="S17" s="66"/>
      <c r="T17" s="68">
        <v>15</v>
      </c>
      <c r="U17" s="66"/>
      <c r="V17" s="68"/>
      <c r="W17" s="17"/>
      <c r="X17" s="18"/>
      <c r="Y17" s="17"/>
      <c r="Z17" s="18"/>
      <c r="AA17" s="40"/>
      <c r="AB17" s="264">
        <v>0.7</v>
      </c>
      <c r="AC17" s="40"/>
      <c r="AD17" s="40"/>
      <c r="AE17" s="104">
        <v>1</v>
      </c>
    </row>
    <row r="18" spans="1:31" ht="17.100000000000001" customHeight="1" x14ac:dyDescent="0.25">
      <c r="A18" s="74">
        <v>11</v>
      </c>
      <c r="B18" s="52" t="s">
        <v>52</v>
      </c>
      <c r="C18" s="51" t="s">
        <v>95</v>
      </c>
      <c r="D18" s="50">
        <v>1</v>
      </c>
      <c r="E18" s="15"/>
      <c r="F18" s="69" t="s">
        <v>58</v>
      </c>
      <c r="G18" s="101">
        <f t="shared" si="0"/>
        <v>15</v>
      </c>
      <c r="H18" s="63"/>
      <c r="I18" s="67">
        <v>15</v>
      </c>
      <c r="J18" s="67"/>
      <c r="K18" s="70"/>
      <c r="L18" s="70"/>
      <c r="M18" s="70"/>
      <c r="N18" s="70"/>
      <c r="O18" s="71"/>
      <c r="P18" s="72">
        <v>15</v>
      </c>
      <c r="Q18" s="71"/>
      <c r="R18" s="72"/>
      <c r="S18" s="71"/>
      <c r="T18" s="72"/>
      <c r="U18" s="71"/>
      <c r="V18" s="72"/>
      <c r="W18" s="17"/>
      <c r="X18" s="18"/>
      <c r="Y18" s="17"/>
      <c r="Z18" s="18"/>
      <c r="AA18" s="40"/>
      <c r="AB18" s="264">
        <v>0.7</v>
      </c>
      <c r="AC18" s="40"/>
      <c r="AD18" s="40"/>
      <c r="AE18" s="40">
        <v>1</v>
      </c>
    </row>
    <row r="19" spans="1:31" ht="17.100000000000001" customHeight="1" thickBot="1" x14ac:dyDescent="0.3">
      <c r="A19" s="74">
        <v>12</v>
      </c>
      <c r="B19" s="111" t="s">
        <v>53</v>
      </c>
      <c r="C19" s="112" t="s">
        <v>97</v>
      </c>
      <c r="D19" s="113">
        <v>1</v>
      </c>
      <c r="E19" s="114"/>
      <c r="F19" s="115" t="s">
        <v>54</v>
      </c>
      <c r="G19" s="116">
        <f t="shared" si="0"/>
        <v>15</v>
      </c>
      <c r="H19" s="117">
        <v>15</v>
      </c>
      <c r="I19" s="118"/>
      <c r="J19" s="118"/>
      <c r="K19" s="118"/>
      <c r="L19" s="118"/>
      <c r="M19" s="118"/>
      <c r="N19" s="118"/>
      <c r="O19" s="117"/>
      <c r="P19" s="119"/>
      <c r="Q19" s="117">
        <v>15</v>
      </c>
      <c r="R19" s="119"/>
      <c r="S19" s="117"/>
      <c r="T19" s="119"/>
      <c r="U19" s="117"/>
      <c r="V19" s="119"/>
      <c r="W19" s="71"/>
      <c r="X19" s="72"/>
      <c r="Y19" s="71"/>
      <c r="Z19" s="72"/>
      <c r="AA19" s="120"/>
      <c r="AB19" s="264">
        <v>0.7</v>
      </c>
      <c r="AC19" s="120"/>
      <c r="AD19" s="120"/>
      <c r="AE19" s="120">
        <v>0.6</v>
      </c>
    </row>
    <row r="20" spans="1:31" s="30" customFormat="1" ht="17.100000000000001" customHeight="1" thickTop="1" thickBot="1" x14ac:dyDescent="0.3">
      <c r="A20" s="296" t="s">
        <v>11</v>
      </c>
      <c r="B20" s="297"/>
      <c r="C20" s="123"/>
      <c r="D20" s="124">
        <f>SUM(D8:D19)</f>
        <v>21</v>
      </c>
      <c r="E20" s="125"/>
      <c r="F20" s="125"/>
      <c r="G20" s="126">
        <f t="shared" ref="G20:N20" si="1">SUM(G8:G19)</f>
        <v>335</v>
      </c>
      <c r="H20" s="126">
        <f t="shared" si="1"/>
        <v>65</v>
      </c>
      <c r="I20" s="126">
        <f t="shared" si="1"/>
        <v>120</v>
      </c>
      <c r="J20" s="127">
        <f t="shared" si="1"/>
        <v>0</v>
      </c>
      <c r="K20" s="127">
        <f t="shared" si="1"/>
        <v>30</v>
      </c>
      <c r="L20" s="127">
        <f t="shared" si="1"/>
        <v>120</v>
      </c>
      <c r="M20" s="127">
        <f t="shared" si="1"/>
        <v>0</v>
      </c>
      <c r="N20" s="128">
        <f t="shared" si="1"/>
        <v>0</v>
      </c>
      <c r="O20" s="126">
        <f t="shared" ref="O20:AE20" si="2">SUM(O8:O19)</f>
        <v>50</v>
      </c>
      <c r="P20" s="126">
        <f t="shared" si="2"/>
        <v>135</v>
      </c>
      <c r="Q20" s="126">
        <f t="shared" si="2"/>
        <v>15</v>
      </c>
      <c r="R20" s="128">
        <f t="shared" si="2"/>
        <v>60</v>
      </c>
      <c r="S20" s="129">
        <f t="shared" si="2"/>
        <v>0</v>
      </c>
      <c r="T20" s="129">
        <f t="shared" si="2"/>
        <v>45</v>
      </c>
      <c r="U20" s="126">
        <f t="shared" si="2"/>
        <v>0</v>
      </c>
      <c r="V20" s="128">
        <f t="shared" si="2"/>
        <v>30</v>
      </c>
      <c r="W20" s="129">
        <f t="shared" si="2"/>
        <v>0</v>
      </c>
      <c r="X20" s="128">
        <f t="shared" si="2"/>
        <v>0</v>
      </c>
      <c r="Y20" s="126">
        <f t="shared" si="2"/>
        <v>0</v>
      </c>
      <c r="Z20" s="128">
        <f t="shared" si="2"/>
        <v>0</v>
      </c>
      <c r="AA20" s="128">
        <f t="shared" si="2"/>
        <v>8</v>
      </c>
      <c r="AB20" s="128">
        <f>SUM(AB9:AB19)</f>
        <v>11.799999999999999</v>
      </c>
      <c r="AC20" s="128">
        <f t="shared" si="2"/>
        <v>0</v>
      </c>
      <c r="AD20" s="128">
        <f t="shared" si="2"/>
        <v>0</v>
      </c>
      <c r="AE20" s="128">
        <f t="shared" si="2"/>
        <v>14.6</v>
      </c>
    </row>
    <row r="21" spans="1:31" ht="17.100000000000001" customHeight="1" thickTop="1" thickBot="1" x14ac:dyDescent="0.3">
      <c r="A21" s="298" t="s">
        <v>166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300"/>
    </row>
    <row r="22" spans="1:31" ht="17.100000000000001" customHeight="1" thickTop="1" x14ac:dyDescent="0.25">
      <c r="A22" s="74">
        <v>1</v>
      </c>
      <c r="B22" s="130" t="s">
        <v>60</v>
      </c>
      <c r="C22" s="51" t="s">
        <v>98</v>
      </c>
      <c r="D22" s="131">
        <v>7</v>
      </c>
      <c r="E22" s="69" t="s">
        <v>58</v>
      </c>
      <c r="F22" s="65"/>
      <c r="G22" s="132">
        <f t="shared" ref="G22:G32" si="3">SUM(H22:N22)</f>
        <v>60</v>
      </c>
      <c r="H22" s="226">
        <v>30</v>
      </c>
      <c r="I22" s="230">
        <v>30</v>
      </c>
      <c r="J22" s="58"/>
      <c r="K22" s="58"/>
      <c r="L22" s="58"/>
      <c r="M22" s="58"/>
      <c r="N22" s="58"/>
      <c r="O22" s="61">
        <v>30</v>
      </c>
      <c r="P22" s="64">
        <v>30</v>
      </c>
      <c r="Q22" s="61"/>
      <c r="R22" s="64"/>
      <c r="S22" s="61"/>
      <c r="T22" s="64"/>
      <c r="U22" s="61"/>
      <c r="V22" s="64"/>
      <c r="W22" s="57"/>
      <c r="X22" s="59"/>
      <c r="Y22" s="57"/>
      <c r="Z22" s="59"/>
      <c r="AA22" s="155"/>
      <c r="AB22" s="268">
        <v>2.6</v>
      </c>
      <c r="AC22" s="103"/>
      <c r="AD22" s="103"/>
      <c r="AE22" s="103">
        <v>3</v>
      </c>
    </row>
    <row r="23" spans="1:31" ht="17.100000000000001" customHeight="1" x14ac:dyDescent="0.25">
      <c r="A23" s="74">
        <v>2</v>
      </c>
      <c r="B23" s="130" t="s">
        <v>61</v>
      </c>
      <c r="C23" s="51" t="s">
        <v>99</v>
      </c>
      <c r="D23" s="133">
        <v>5</v>
      </c>
      <c r="E23" s="69" t="s">
        <v>54</v>
      </c>
      <c r="F23" s="69"/>
      <c r="G23" s="134">
        <f t="shared" si="3"/>
        <v>45</v>
      </c>
      <c r="H23" s="227">
        <v>15</v>
      </c>
      <c r="I23" s="168"/>
      <c r="J23" s="63"/>
      <c r="K23" s="273">
        <v>30</v>
      </c>
      <c r="L23" s="67"/>
      <c r="M23" s="67"/>
      <c r="N23" s="67"/>
      <c r="O23" s="61"/>
      <c r="P23" s="64"/>
      <c r="Q23" s="61">
        <v>15</v>
      </c>
      <c r="R23" s="64">
        <v>30</v>
      </c>
      <c r="S23" s="61"/>
      <c r="T23" s="64"/>
      <c r="U23" s="61"/>
      <c r="V23" s="64"/>
      <c r="W23" s="66"/>
      <c r="X23" s="68"/>
      <c r="Y23" s="66"/>
      <c r="Z23" s="68"/>
      <c r="AA23" s="162"/>
      <c r="AB23" s="263">
        <v>1.9</v>
      </c>
      <c r="AC23" s="104"/>
      <c r="AD23" s="104"/>
      <c r="AE23" s="104">
        <v>3</v>
      </c>
    </row>
    <row r="24" spans="1:31" ht="17.100000000000001" customHeight="1" x14ac:dyDescent="0.25">
      <c r="A24" s="74">
        <v>3</v>
      </c>
      <c r="B24" s="130" t="s">
        <v>62</v>
      </c>
      <c r="C24" s="51" t="s">
        <v>172</v>
      </c>
      <c r="D24" s="133">
        <v>6</v>
      </c>
      <c r="E24" s="69" t="s">
        <v>56</v>
      </c>
      <c r="F24" s="69"/>
      <c r="G24" s="135">
        <f t="shared" si="3"/>
        <v>60</v>
      </c>
      <c r="H24" s="228">
        <v>30</v>
      </c>
      <c r="I24" s="231"/>
      <c r="J24" s="63"/>
      <c r="K24" s="273">
        <v>30</v>
      </c>
      <c r="L24" s="67"/>
      <c r="M24" s="67"/>
      <c r="N24" s="67"/>
      <c r="O24" s="61"/>
      <c r="P24" s="64"/>
      <c r="Q24" s="61"/>
      <c r="R24" s="64"/>
      <c r="S24" s="61"/>
      <c r="T24" s="64"/>
      <c r="U24" s="61"/>
      <c r="V24" s="64"/>
      <c r="W24" s="66">
        <v>30</v>
      </c>
      <c r="X24" s="68">
        <v>30</v>
      </c>
      <c r="Y24" s="66"/>
      <c r="Z24" s="68"/>
      <c r="AA24" s="162"/>
      <c r="AB24" s="263">
        <v>2.6</v>
      </c>
      <c r="AC24" s="104"/>
      <c r="AD24" s="104"/>
      <c r="AE24" s="104">
        <v>3.3</v>
      </c>
    </row>
    <row r="25" spans="1:31" ht="17.100000000000001" customHeight="1" x14ac:dyDescent="0.25">
      <c r="A25" s="74">
        <v>4</v>
      </c>
      <c r="B25" s="130" t="s">
        <v>63</v>
      </c>
      <c r="C25" s="51" t="s">
        <v>109</v>
      </c>
      <c r="D25" s="133">
        <v>5</v>
      </c>
      <c r="E25" s="69"/>
      <c r="F25" s="69" t="s">
        <v>58</v>
      </c>
      <c r="G25" s="134">
        <f t="shared" si="3"/>
        <v>60</v>
      </c>
      <c r="H25" s="227">
        <v>30</v>
      </c>
      <c r="I25" s="168">
        <v>30</v>
      </c>
      <c r="J25" s="63"/>
      <c r="K25" s="67"/>
      <c r="L25" s="67"/>
      <c r="M25" s="67"/>
      <c r="N25" s="67"/>
      <c r="O25" s="61">
        <v>30</v>
      </c>
      <c r="P25" s="64">
        <v>30</v>
      </c>
      <c r="Q25" s="61"/>
      <c r="R25" s="64"/>
      <c r="S25" s="61"/>
      <c r="T25" s="64"/>
      <c r="U25" s="61"/>
      <c r="V25" s="64"/>
      <c r="W25" s="66"/>
      <c r="X25" s="68"/>
      <c r="Y25" s="66"/>
      <c r="Z25" s="68"/>
      <c r="AA25" s="162"/>
      <c r="AB25" s="263">
        <v>2.6</v>
      </c>
      <c r="AC25" s="104"/>
      <c r="AD25" s="104"/>
      <c r="AE25" s="104">
        <v>2.2999999999999998</v>
      </c>
    </row>
    <row r="26" spans="1:31" ht="17.100000000000001" customHeight="1" x14ac:dyDescent="0.25">
      <c r="A26" s="74">
        <v>5</v>
      </c>
      <c r="B26" s="130" t="s">
        <v>64</v>
      </c>
      <c r="C26" s="51" t="s">
        <v>110</v>
      </c>
      <c r="D26" s="133">
        <v>6</v>
      </c>
      <c r="E26" s="69" t="s">
        <v>54</v>
      </c>
      <c r="F26" s="69"/>
      <c r="G26" s="135">
        <f t="shared" si="3"/>
        <v>60</v>
      </c>
      <c r="H26" s="228">
        <v>30</v>
      </c>
      <c r="I26" s="231">
        <v>30</v>
      </c>
      <c r="J26" s="63"/>
      <c r="K26" s="67"/>
      <c r="L26" s="67"/>
      <c r="M26" s="67"/>
      <c r="N26" s="67"/>
      <c r="O26" s="61"/>
      <c r="P26" s="64"/>
      <c r="Q26" s="61">
        <v>30</v>
      </c>
      <c r="R26" s="64">
        <v>30</v>
      </c>
      <c r="S26" s="61"/>
      <c r="T26" s="64"/>
      <c r="U26" s="61"/>
      <c r="V26" s="64"/>
      <c r="W26" s="66"/>
      <c r="X26" s="68"/>
      <c r="Y26" s="66"/>
      <c r="Z26" s="68"/>
      <c r="AA26" s="162"/>
      <c r="AB26" s="263">
        <v>2.6</v>
      </c>
      <c r="AC26" s="104"/>
      <c r="AD26" s="104"/>
      <c r="AE26" s="104">
        <v>2.2999999999999998</v>
      </c>
    </row>
    <row r="27" spans="1:31" ht="17.100000000000001" customHeight="1" x14ac:dyDescent="0.25">
      <c r="A27" s="74">
        <v>6</v>
      </c>
      <c r="B27" s="130" t="s">
        <v>65</v>
      </c>
      <c r="C27" s="51" t="s">
        <v>111</v>
      </c>
      <c r="D27" s="133">
        <v>5</v>
      </c>
      <c r="E27" s="69"/>
      <c r="F27" s="69" t="s">
        <v>59</v>
      </c>
      <c r="G27" s="134">
        <f t="shared" si="3"/>
        <v>60</v>
      </c>
      <c r="H27" s="227">
        <v>30</v>
      </c>
      <c r="I27" s="168">
        <v>30</v>
      </c>
      <c r="J27" s="63"/>
      <c r="K27" s="67"/>
      <c r="L27" s="67"/>
      <c r="M27" s="67"/>
      <c r="N27" s="67"/>
      <c r="O27" s="61"/>
      <c r="P27" s="64"/>
      <c r="Q27" s="61"/>
      <c r="R27" s="64"/>
      <c r="S27" s="61">
        <v>30</v>
      </c>
      <c r="T27" s="64">
        <v>30</v>
      </c>
      <c r="U27" s="61"/>
      <c r="V27" s="64"/>
      <c r="W27" s="66"/>
      <c r="X27" s="68"/>
      <c r="Y27" s="66"/>
      <c r="Z27" s="68"/>
      <c r="AA27" s="162"/>
      <c r="AB27" s="263">
        <v>2.6</v>
      </c>
      <c r="AC27" s="104"/>
      <c r="AD27" s="104"/>
      <c r="AE27" s="104">
        <v>2.2999999999999998</v>
      </c>
    </row>
    <row r="28" spans="1:31" ht="17.100000000000001" customHeight="1" x14ac:dyDescent="0.25">
      <c r="A28" s="74">
        <v>7</v>
      </c>
      <c r="B28" s="130" t="s">
        <v>66</v>
      </c>
      <c r="C28" s="51" t="s">
        <v>112</v>
      </c>
      <c r="D28" s="133">
        <v>6</v>
      </c>
      <c r="E28" s="69" t="s">
        <v>55</v>
      </c>
      <c r="F28" s="69"/>
      <c r="G28" s="135">
        <f t="shared" si="3"/>
        <v>60</v>
      </c>
      <c r="H28" s="228">
        <v>30</v>
      </c>
      <c r="I28" s="231">
        <v>30</v>
      </c>
      <c r="J28" s="63"/>
      <c r="K28" s="67"/>
      <c r="L28" s="67"/>
      <c r="M28" s="67"/>
      <c r="N28" s="67"/>
      <c r="O28" s="61"/>
      <c r="P28" s="64"/>
      <c r="Q28" s="61"/>
      <c r="R28" s="64"/>
      <c r="S28" s="61"/>
      <c r="T28" s="64"/>
      <c r="U28" s="61">
        <v>30</v>
      </c>
      <c r="V28" s="64">
        <v>30</v>
      </c>
      <c r="W28" s="66"/>
      <c r="X28" s="68"/>
      <c r="Y28" s="66"/>
      <c r="Z28" s="68"/>
      <c r="AA28" s="162"/>
      <c r="AB28" s="263">
        <v>2.6</v>
      </c>
      <c r="AC28" s="104"/>
      <c r="AD28" s="104"/>
      <c r="AE28" s="104">
        <v>2.2999999999999998</v>
      </c>
    </row>
    <row r="29" spans="1:31" ht="17.100000000000001" customHeight="1" x14ac:dyDescent="0.25">
      <c r="A29" s="74">
        <v>8</v>
      </c>
      <c r="B29" s="130" t="s">
        <v>67</v>
      </c>
      <c r="C29" s="51" t="s">
        <v>173</v>
      </c>
      <c r="D29" s="133">
        <v>5</v>
      </c>
      <c r="E29" s="69" t="s">
        <v>54</v>
      </c>
      <c r="F29" s="69"/>
      <c r="G29" s="134">
        <f t="shared" si="3"/>
        <v>60</v>
      </c>
      <c r="H29" s="227">
        <v>30</v>
      </c>
      <c r="I29" s="168">
        <v>30</v>
      </c>
      <c r="J29" s="63"/>
      <c r="K29" s="67"/>
      <c r="L29" s="67"/>
      <c r="M29" s="67"/>
      <c r="N29" s="67"/>
      <c r="O29" s="61"/>
      <c r="P29" s="64"/>
      <c r="Q29" s="61">
        <v>30</v>
      </c>
      <c r="R29" s="64">
        <v>30</v>
      </c>
      <c r="S29" s="61"/>
      <c r="T29" s="64"/>
      <c r="U29" s="61"/>
      <c r="V29" s="64"/>
      <c r="W29" s="66"/>
      <c r="X29" s="68"/>
      <c r="Y29" s="66"/>
      <c r="Z29" s="68"/>
      <c r="AA29" s="162"/>
      <c r="AB29" s="263">
        <v>2.6</v>
      </c>
      <c r="AC29" s="104"/>
      <c r="AD29" s="104"/>
      <c r="AE29" s="104">
        <v>2.2999999999999998</v>
      </c>
    </row>
    <row r="30" spans="1:31" ht="17.100000000000001" customHeight="1" x14ac:dyDescent="0.25">
      <c r="A30" s="74">
        <v>9</v>
      </c>
      <c r="B30" s="130" t="s">
        <v>68</v>
      </c>
      <c r="C30" s="51" t="s">
        <v>113</v>
      </c>
      <c r="D30" s="133">
        <v>4</v>
      </c>
      <c r="E30" s="69" t="s">
        <v>54</v>
      </c>
      <c r="F30" s="69"/>
      <c r="G30" s="135">
        <f t="shared" si="3"/>
        <v>30</v>
      </c>
      <c r="H30" s="228">
        <v>15</v>
      </c>
      <c r="I30" s="232">
        <v>15</v>
      </c>
      <c r="J30" s="63"/>
      <c r="K30" s="67"/>
      <c r="L30" s="67"/>
      <c r="M30" s="67"/>
      <c r="N30" s="67"/>
      <c r="O30" s="61"/>
      <c r="P30" s="64"/>
      <c r="Q30" s="61">
        <v>15</v>
      </c>
      <c r="R30" s="64">
        <v>15</v>
      </c>
      <c r="S30" s="61"/>
      <c r="T30" s="64"/>
      <c r="U30" s="61"/>
      <c r="V30" s="64"/>
      <c r="W30" s="66"/>
      <c r="X30" s="68"/>
      <c r="Y30" s="66"/>
      <c r="Z30" s="68"/>
      <c r="AA30" s="162"/>
      <c r="AB30" s="263">
        <v>1.3</v>
      </c>
      <c r="AC30" s="104"/>
      <c r="AD30" s="104"/>
      <c r="AE30" s="104">
        <v>1</v>
      </c>
    </row>
    <row r="31" spans="1:31" ht="17.100000000000001" customHeight="1" x14ac:dyDescent="0.25">
      <c r="A31" s="74">
        <v>10</v>
      </c>
      <c r="B31" s="130" t="s">
        <v>69</v>
      </c>
      <c r="C31" s="51" t="s">
        <v>174</v>
      </c>
      <c r="D31" s="133">
        <v>6</v>
      </c>
      <c r="E31" s="69" t="s">
        <v>55</v>
      </c>
      <c r="F31" s="69"/>
      <c r="G31" s="134">
        <f t="shared" si="3"/>
        <v>60</v>
      </c>
      <c r="H31" s="227">
        <v>30</v>
      </c>
      <c r="I31" s="168">
        <v>30</v>
      </c>
      <c r="J31" s="63"/>
      <c r="K31" s="67"/>
      <c r="L31" s="67"/>
      <c r="M31" s="67"/>
      <c r="N31" s="67"/>
      <c r="O31" s="61"/>
      <c r="P31" s="64"/>
      <c r="Q31" s="61"/>
      <c r="R31" s="64"/>
      <c r="S31" s="61"/>
      <c r="T31" s="64"/>
      <c r="U31" s="61">
        <v>30</v>
      </c>
      <c r="V31" s="64">
        <v>30</v>
      </c>
      <c r="W31" s="66"/>
      <c r="X31" s="68"/>
      <c r="Y31" s="66"/>
      <c r="Z31" s="68"/>
      <c r="AA31" s="162"/>
      <c r="AB31" s="269">
        <v>2.6</v>
      </c>
      <c r="AC31" s="104"/>
      <c r="AD31" s="104"/>
      <c r="AE31" s="104">
        <v>2.2999999999999998</v>
      </c>
    </row>
    <row r="32" spans="1:31" ht="17.100000000000001" customHeight="1" thickBot="1" x14ac:dyDescent="0.3">
      <c r="A32" s="74">
        <v>11</v>
      </c>
      <c r="B32" s="136" t="s">
        <v>153</v>
      </c>
      <c r="C32" s="112" t="s">
        <v>150</v>
      </c>
      <c r="D32" s="137">
        <v>3</v>
      </c>
      <c r="E32" s="114"/>
      <c r="F32" s="114" t="s">
        <v>54</v>
      </c>
      <c r="G32" s="116">
        <f t="shared" si="3"/>
        <v>30</v>
      </c>
      <c r="H32" s="229">
        <v>30</v>
      </c>
      <c r="I32" s="233"/>
      <c r="J32" s="118"/>
      <c r="K32" s="118"/>
      <c r="L32" s="118"/>
      <c r="M32" s="118"/>
      <c r="N32" s="118"/>
      <c r="O32" s="138"/>
      <c r="P32" s="139"/>
      <c r="Q32" s="138">
        <v>30</v>
      </c>
      <c r="R32" s="139"/>
      <c r="S32" s="138"/>
      <c r="T32" s="139"/>
      <c r="U32" s="138"/>
      <c r="V32" s="139"/>
      <c r="W32" s="117"/>
      <c r="X32" s="119"/>
      <c r="Y32" s="117"/>
      <c r="Z32" s="119"/>
      <c r="AA32" s="179"/>
      <c r="AB32" s="271">
        <v>1.3</v>
      </c>
      <c r="AC32" s="120"/>
      <c r="AD32" s="120"/>
      <c r="AE32" s="120">
        <v>0.6</v>
      </c>
    </row>
    <row r="33" spans="1:38" s="30" customFormat="1" ht="17.100000000000001" customHeight="1" thickTop="1" thickBot="1" x14ac:dyDescent="0.3">
      <c r="A33" s="296" t="s">
        <v>11</v>
      </c>
      <c r="B33" s="297"/>
      <c r="C33" s="140"/>
      <c r="D33" s="141">
        <f>SUM(D22:D32)</f>
        <v>58</v>
      </c>
      <c r="E33" s="124"/>
      <c r="F33" s="124"/>
      <c r="G33" s="124">
        <f>SUM(G22:G32)</f>
        <v>585</v>
      </c>
      <c r="H33" s="142">
        <f t="shared" ref="H33:AE33" si="4">SUM(H22:H32)</f>
        <v>300</v>
      </c>
      <c r="I33" s="143">
        <f t="shared" si="4"/>
        <v>225</v>
      </c>
      <c r="J33" s="143">
        <f t="shared" si="4"/>
        <v>0</v>
      </c>
      <c r="K33" s="143">
        <f t="shared" si="4"/>
        <v>60</v>
      </c>
      <c r="L33" s="143">
        <f t="shared" si="4"/>
        <v>0</v>
      </c>
      <c r="M33" s="143">
        <f t="shared" si="4"/>
        <v>0</v>
      </c>
      <c r="N33" s="143">
        <f t="shared" si="4"/>
        <v>0</v>
      </c>
      <c r="O33" s="126">
        <f t="shared" si="4"/>
        <v>60</v>
      </c>
      <c r="P33" s="128">
        <f t="shared" si="4"/>
        <v>60</v>
      </c>
      <c r="Q33" s="126">
        <f t="shared" si="4"/>
        <v>120</v>
      </c>
      <c r="R33" s="128">
        <f t="shared" si="4"/>
        <v>105</v>
      </c>
      <c r="S33" s="126">
        <f t="shared" si="4"/>
        <v>30</v>
      </c>
      <c r="T33" s="129">
        <f t="shared" si="4"/>
        <v>30</v>
      </c>
      <c r="U33" s="144">
        <f t="shared" si="4"/>
        <v>60</v>
      </c>
      <c r="V33" s="145">
        <f t="shared" si="4"/>
        <v>60</v>
      </c>
      <c r="W33" s="142">
        <f t="shared" si="4"/>
        <v>30</v>
      </c>
      <c r="X33" s="146">
        <f t="shared" si="4"/>
        <v>30</v>
      </c>
      <c r="Y33" s="142">
        <f t="shared" si="4"/>
        <v>0</v>
      </c>
      <c r="Z33" s="146">
        <f t="shared" si="4"/>
        <v>0</v>
      </c>
      <c r="AA33" s="124">
        <f t="shared" si="4"/>
        <v>0</v>
      </c>
      <c r="AB33" s="128">
        <f t="shared" si="4"/>
        <v>25.300000000000004</v>
      </c>
      <c r="AC33" s="128">
        <f t="shared" si="4"/>
        <v>0</v>
      </c>
      <c r="AD33" s="128">
        <f t="shared" si="4"/>
        <v>0</v>
      </c>
      <c r="AE33" s="128">
        <f t="shared" si="4"/>
        <v>24.700000000000006</v>
      </c>
    </row>
    <row r="34" spans="1:38" ht="17.100000000000001" customHeight="1" thickTop="1" thickBot="1" x14ac:dyDescent="0.3">
      <c r="A34" s="301" t="s">
        <v>167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3"/>
      <c r="AG34" s="30"/>
      <c r="AH34" s="30"/>
      <c r="AI34" s="30"/>
      <c r="AJ34" s="30"/>
      <c r="AK34" s="30"/>
      <c r="AL34" s="30"/>
    </row>
    <row r="35" spans="1:38" ht="17.100000000000001" customHeight="1" thickTop="1" x14ac:dyDescent="0.25">
      <c r="A35" s="73">
        <v>1</v>
      </c>
      <c r="B35" s="237" t="s">
        <v>70</v>
      </c>
      <c r="C35" s="55" t="s">
        <v>101</v>
      </c>
      <c r="D35" s="131">
        <v>4</v>
      </c>
      <c r="E35" s="147" t="s">
        <v>54</v>
      </c>
      <c r="F35" s="147"/>
      <c r="G35" s="148">
        <f t="shared" ref="G35:G43" si="5">SUM(H35:N35)</f>
        <v>45</v>
      </c>
      <c r="H35" s="149">
        <v>15</v>
      </c>
      <c r="I35" s="150">
        <v>30</v>
      </c>
      <c r="J35" s="58"/>
      <c r="K35" s="58"/>
      <c r="L35" s="151"/>
      <c r="M35" s="151"/>
      <c r="N35" s="59"/>
      <c r="O35" s="152"/>
      <c r="P35" s="153"/>
      <c r="Q35" s="57">
        <v>15</v>
      </c>
      <c r="R35" s="59">
        <v>30</v>
      </c>
      <c r="S35" s="57"/>
      <c r="T35" s="59"/>
      <c r="U35" s="57"/>
      <c r="V35" s="59"/>
      <c r="W35" s="154"/>
      <c r="X35" s="59"/>
      <c r="Y35" s="57"/>
      <c r="Z35" s="59"/>
      <c r="AA35" s="155"/>
      <c r="AB35" s="268">
        <v>1.9</v>
      </c>
      <c r="AC35" s="103"/>
      <c r="AD35" s="103"/>
      <c r="AE35" s="103">
        <v>2</v>
      </c>
    </row>
    <row r="36" spans="1:38" ht="17.100000000000001" customHeight="1" x14ac:dyDescent="0.25">
      <c r="A36" s="89">
        <v>2</v>
      </c>
      <c r="B36" s="130" t="s">
        <v>71</v>
      </c>
      <c r="C36" s="51" t="s">
        <v>102</v>
      </c>
      <c r="D36" s="156">
        <v>3</v>
      </c>
      <c r="E36" s="60"/>
      <c r="F36" s="157" t="s">
        <v>56</v>
      </c>
      <c r="G36" s="135">
        <f t="shared" si="5"/>
        <v>30</v>
      </c>
      <c r="H36" s="158"/>
      <c r="I36" s="159">
        <v>30</v>
      </c>
      <c r="J36" s="62"/>
      <c r="K36" s="62"/>
      <c r="L36" s="160"/>
      <c r="M36" s="160"/>
      <c r="N36" s="64"/>
      <c r="O36" s="158"/>
      <c r="P36" s="161"/>
      <c r="Q36" s="61"/>
      <c r="R36" s="64"/>
      <c r="S36" s="61"/>
      <c r="T36" s="64"/>
      <c r="U36" s="61"/>
      <c r="V36" s="64"/>
      <c r="W36" s="61"/>
      <c r="X36" s="64">
        <v>30</v>
      </c>
      <c r="Y36" s="66"/>
      <c r="Z36" s="68"/>
      <c r="AA36" s="162"/>
      <c r="AB36" s="263">
        <v>1.3</v>
      </c>
      <c r="AC36" s="104"/>
      <c r="AD36" s="104"/>
      <c r="AE36" s="104">
        <v>2</v>
      </c>
    </row>
    <row r="37" spans="1:38" ht="17.100000000000001" customHeight="1" x14ac:dyDescent="0.25">
      <c r="A37" s="89">
        <v>3</v>
      </c>
      <c r="B37" s="130" t="s">
        <v>72</v>
      </c>
      <c r="C37" s="51" t="s">
        <v>103</v>
      </c>
      <c r="D37" s="133">
        <v>3</v>
      </c>
      <c r="E37" s="69"/>
      <c r="F37" s="65" t="s">
        <v>59</v>
      </c>
      <c r="G37" s="134">
        <f t="shared" si="5"/>
        <v>30</v>
      </c>
      <c r="H37" s="163">
        <v>15</v>
      </c>
      <c r="I37" s="159">
        <v>15</v>
      </c>
      <c r="J37" s="62"/>
      <c r="K37" s="62"/>
      <c r="L37" s="160"/>
      <c r="M37" s="160"/>
      <c r="N37" s="64"/>
      <c r="O37" s="158"/>
      <c r="P37" s="161"/>
      <c r="Q37" s="61"/>
      <c r="R37" s="64"/>
      <c r="S37" s="61">
        <v>15</v>
      </c>
      <c r="T37" s="64">
        <v>15</v>
      </c>
      <c r="U37" s="61"/>
      <c r="V37" s="64"/>
      <c r="W37" s="61"/>
      <c r="X37" s="64"/>
      <c r="Y37" s="66"/>
      <c r="Z37" s="68"/>
      <c r="AA37" s="162"/>
      <c r="AB37" s="263">
        <v>1.3</v>
      </c>
      <c r="AC37" s="104"/>
      <c r="AD37" s="104"/>
      <c r="AE37" s="104">
        <v>1.2</v>
      </c>
    </row>
    <row r="38" spans="1:38" ht="17.100000000000001" customHeight="1" x14ac:dyDescent="0.25">
      <c r="A38" s="89">
        <v>4</v>
      </c>
      <c r="B38" s="130" t="s">
        <v>73</v>
      </c>
      <c r="C38" s="51" t="s">
        <v>104</v>
      </c>
      <c r="D38" s="133">
        <v>3</v>
      </c>
      <c r="E38" s="69"/>
      <c r="F38" s="69" t="s">
        <v>56</v>
      </c>
      <c r="G38" s="134">
        <f t="shared" si="5"/>
        <v>30</v>
      </c>
      <c r="H38" s="158"/>
      <c r="I38" s="159">
        <v>30</v>
      </c>
      <c r="J38" s="62"/>
      <c r="K38" s="62"/>
      <c r="L38" s="160"/>
      <c r="M38" s="160"/>
      <c r="N38" s="64"/>
      <c r="O38" s="158"/>
      <c r="P38" s="161"/>
      <c r="Q38" s="61"/>
      <c r="R38" s="64"/>
      <c r="S38" s="61"/>
      <c r="T38" s="64"/>
      <c r="U38" s="61"/>
      <c r="V38" s="64"/>
      <c r="W38" s="61"/>
      <c r="X38" s="64">
        <v>30</v>
      </c>
      <c r="Y38" s="66"/>
      <c r="Z38" s="68"/>
      <c r="AA38" s="162"/>
      <c r="AB38" s="263">
        <v>1.3</v>
      </c>
      <c r="AC38" s="104"/>
      <c r="AD38" s="104"/>
      <c r="AE38" s="104">
        <v>2</v>
      </c>
    </row>
    <row r="39" spans="1:38" ht="17.100000000000001" customHeight="1" x14ac:dyDescent="0.25">
      <c r="A39" s="89">
        <v>5</v>
      </c>
      <c r="B39" s="130" t="s">
        <v>74</v>
      </c>
      <c r="C39" s="51" t="s">
        <v>105</v>
      </c>
      <c r="D39" s="133">
        <v>5</v>
      </c>
      <c r="E39" s="69" t="s">
        <v>58</v>
      </c>
      <c r="F39" s="65"/>
      <c r="G39" s="116">
        <f t="shared" si="5"/>
        <v>45</v>
      </c>
      <c r="H39" s="163">
        <v>15</v>
      </c>
      <c r="I39" s="159">
        <v>30</v>
      </c>
      <c r="J39" s="62"/>
      <c r="K39" s="62"/>
      <c r="L39" s="160"/>
      <c r="M39" s="160"/>
      <c r="N39" s="64"/>
      <c r="O39" s="158">
        <v>15</v>
      </c>
      <c r="P39" s="161">
        <v>30</v>
      </c>
      <c r="Q39" s="61"/>
      <c r="R39" s="64"/>
      <c r="S39" s="61"/>
      <c r="T39" s="64"/>
      <c r="U39" s="61"/>
      <c r="V39" s="64"/>
      <c r="W39" s="61"/>
      <c r="X39" s="64"/>
      <c r="Y39" s="66"/>
      <c r="Z39" s="68"/>
      <c r="AA39" s="162"/>
      <c r="AB39" s="263">
        <v>1.9</v>
      </c>
      <c r="AC39" s="104"/>
      <c r="AD39" s="104"/>
      <c r="AE39" s="104">
        <v>2</v>
      </c>
    </row>
    <row r="40" spans="1:38" ht="17.100000000000001" customHeight="1" x14ac:dyDescent="0.25">
      <c r="A40" s="89">
        <v>6</v>
      </c>
      <c r="B40" s="130" t="s">
        <v>75</v>
      </c>
      <c r="C40" s="51" t="s">
        <v>114</v>
      </c>
      <c r="D40" s="133">
        <v>4</v>
      </c>
      <c r="E40" s="69"/>
      <c r="F40" s="69" t="s">
        <v>59</v>
      </c>
      <c r="G40" s="164">
        <f t="shared" si="5"/>
        <v>45</v>
      </c>
      <c r="H40" s="158">
        <v>15</v>
      </c>
      <c r="I40" s="159">
        <v>30</v>
      </c>
      <c r="J40" s="67"/>
      <c r="K40" s="67"/>
      <c r="L40" s="165"/>
      <c r="M40" s="165"/>
      <c r="N40" s="68"/>
      <c r="O40" s="158"/>
      <c r="P40" s="161"/>
      <c r="Q40" s="61"/>
      <c r="R40" s="64"/>
      <c r="S40" s="61">
        <v>15</v>
      </c>
      <c r="T40" s="64">
        <v>30</v>
      </c>
      <c r="U40" s="61"/>
      <c r="V40" s="64"/>
      <c r="W40" s="61"/>
      <c r="X40" s="64"/>
      <c r="Y40" s="66"/>
      <c r="Z40" s="68"/>
      <c r="AA40" s="162"/>
      <c r="AB40" s="263">
        <v>1.9</v>
      </c>
      <c r="AC40" s="104"/>
      <c r="AD40" s="104"/>
      <c r="AE40" s="104">
        <v>2</v>
      </c>
    </row>
    <row r="41" spans="1:38" ht="16.5" customHeight="1" x14ac:dyDescent="0.25">
      <c r="A41" s="89">
        <v>7</v>
      </c>
      <c r="B41" s="166" t="s">
        <v>124</v>
      </c>
      <c r="C41" s="184" t="s">
        <v>125</v>
      </c>
      <c r="D41" s="133">
        <v>6</v>
      </c>
      <c r="E41" s="167">
        <v>4</v>
      </c>
      <c r="F41" s="167"/>
      <c r="G41" s="164">
        <f t="shared" si="5"/>
        <v>60</v>
      </c>
      <c r="H41" s="66">
        <v>30</v>
      </c>
      <c r="I41" s="168">
        <v>30</v>
      </c>
      <c r="J41" s="67"/>
      <c r="K41" s="67"/>
      <c r="L41" s="165"/>
      <c r="M41" s="67"/>
      <c r="N41" s="68"/>
      <c r="O41" s="110"/>
      <c r="P41" s="68"/>
      <c r="Q41" s="110"/>
      <c r="R41" s="68"/>
      <c r="S41" s="110"/>
      <c r="T41" s="68"/>
      <c r="U41" s="110">
        <v>30</v>
      </c>
      <c r="V41" s="68">
        <v>30</v>
      </c>
      <c r="W41" s="110"/>
      <c r="X41" s="68"/>
      <c r="Y41" s="66"/>
      <c r="Z41" s="68"/>
      <c r="AA41" s="162"/>
      <c r="AB41" s="263">
        <v>2.6</v>
      </c>
      <c r="AC41" s="104"/>
      <c r="AD41" s="104"/>
      <c r="AE41" s="104">
        <v>2.5</v>
      </c>
    </row>
    <row r="42" spans="1:38" ht="17.100000000000001" customHeight="1" x14ac:dyDescent="0.25">
      <c r="A42" s="89">
        <v>8</v>
      </c>
      <c r="B42" s="169" t="s">
        <v>126</v>
      </c>
      <c r="C42" s="170" t="s">
        <v>127</v>
      </c>
      <c r="D42" s="133">
        <v>3</v>
      </c>
      <c r="E42" s="114" t="s">
        <v>59</v>
      </c>
      <c r="F42" s="171"/>
      <c r="G42" s="164">
        <f t="shared" si="5"/>
        <v>30</v>
      </c>
      <c r="H42" s="138">
        <v>15</v>
      </c>
      <c r="I42" s="172">
        <v>15</v>
      </c>
      <c r="J42" s="70"/>
      <c r="K42" s="70"/>
      <c r="L42" s="70"/>
      <c r="M42" s="70"/>
      <c r="N42" s="70"/>
      <c r="O42" s="71"/>
      <c r="P42" s="72"/>
      <c r="Q42" s="71"/>
      <c r="R42" s="72"/>
      <c r="S42" s="71">
        <v>15</v>
      </c>
      <c r="T42" s="72">
        <v>15</v>
      </c>
      <c r="U42" s="71"/>
      <c r="V42" s="72"/>
      <c r="W42" s="71"/>
      <c r="X42" s="72"/>
      <c r="Y42" s="66"/>
      <c r="Z42" s="68"/>
      <c r="AA42" s="162"/>
      <c r="AB42" s="263">
        <v>1.3</v>
      </c>
      <c r="AC42" s="104"/>
      <c r="AD42" s="104"/>
      <c r="AE42" s="104">
        <v>1.2</v>
      </c>
    </row>
    <row r="43" spans="1:38" ht="17.100000000000001" customHeight="1" thickBot="1" x14ac:dyDescent="0.3">
      <c r="A43" s="89">
        <v>9</v>
      </c>
      <c r="B43" s="173" t="s">
        <v>76</v>
      </c>
      <c r="C43" s="112" t="s">
        <v>115</v>
      </c>
      <c r="D43" s="133">
        <v>4</v>
      </c>
      <c r="E43" s="115"/>
      <c r="F43" s="174" t="s">
        <v>56</v>
      </c>
      <c r="G43" s="164">
        <f t="shared" si="5"/>
        <v>45</v>
      </c>
      <c r="H43" s="175">
        <v>15</v>
      </c>
      <c r="I43" s="176">
        <v>30</v>
      </c>
      <c r="J43" s="118"/>
      <c r="K43" s="118"/>
      <c r="L43" s="177"/>
      <c r="M43" s="177"/>
      <c r="N43" s="119"/>
      <c r="O43" s="117"/>
      <c r="P43" s="178"/>
      <c r="Q43" s="175"/>
      <c r="R43" s="119"/>
      <c r="S43" s="175"/>
      <c r="T43" s="119"/>
      <c r="U43" s="117"/>
      <c r="V43" s="119"/>
      <c r="W43" s="175">
        <v>15</v>
      </c>
      <c r="X43" s="119">
        <v>30</v>
      </c>
      <c r="Y43" s="66"/>
      <c r="Z43" s="68"/>
      <c r="AA43" s="179"/>
      <c r="AB43" s="271">
        <v>1.9</v>
      </c>
      <c r="AC43" s="120"/>
      <c r="AD43" s="120"/>
      <c r="AE43" s="120">
        <v>2.5</v>
      </c>
    </row>
    <row r="44" spans="1:38" s="30" customFormat="1" ht="17.100000000000001" customHeight="1" thickTop="1" thickBot="1" x14ac:dyDescent="0.3">
      <c r="A44" s="296" t="s">
        <v>11</v>
      </c>
      <c r="B44" s="297"/>
      <c r="C44" s="123"/>
      <c r="D44" s="124">
        <f>SUM(D35:D43)</f>
        <v>35</v>
      </c>
      <c r="E44" s="125"/>
      <c r="F44" s="125"/>
      <c r="G44" s="124">
        <f t="shared" ref="G44:AE44" si="6">SUM(G35:G43)</f>
        <v>360</v>
      </c>
      <c r="H44" s="126">
        <f t="shared" si="6"/>
        <v>120</v>
      </c>
      <c r="I44" s="127">
        <f t="shared" si="6"/>
        <v>240</v>
      </c>
      <c r="J44" s="127">
        <f t="shared" si="6"/>
        <v>0</v>
      </c>
      <c r="K44" s="127">
        <f t="shared" si="6"/>
        <v>0</v>
      </c>
      <c r="L44" s="127">
        <f t="shared" si="6"/>
        <v>0</v>
      </c>
      <c r="M44" s="127">
        <f t="shared" si="6"/>
        <v>0</v>
      </c>
      <c r="N44" s="128">
        <f t="shared" si="6"/>
        <v>0</v>
      </c>
      <c r="O44" s="126">
        <f t="shared" si="6"/>
        <v>15</v>
      </c>
      <c r="P44" s="128">
        <f t="shared" si="6"/>
        <v>30</v>
      </c>
      <c r="Q44" s="126">
        <f t="shared" si="6"/>
        <v>15</v>
      </c>
      <c r="R44" s="128">
        <f t="shared" si="6"/>
        <v>30</v>
      </c>
      <c r="S44" s="126">
        <f t="shared" si="6"/>
        <v>45</v>
      </c>
      <c r="T44" s="128">
        <f t="shared" si="6"/>
        <v>60</v>
      </c>
      <c r="U44" s="126">
        <f t="shared" si="6"/>
        <v>30</v>
      </c>
      <c r="V44" s="128">
        <f t="shared" si="6"/>
        <v>30</v>
      </c>
      <c r="W44" s="126">
        <f t="shared" si="6"/>
        <v>15</v>
      </c>
      <c r="X44" s="128">
        <f t="shared" si="6"/>
        <v>90</v>
      </c>
      <c r="Y44" s="126">
        <f t="shared" si="6"/>
        <v>0</v>
      </c>
      <c r="Z44" s="128">
        <f t="shared" si="6"/>
        <v>0</v>
      </c>
      <c r="AA44" s="128">
        <f t="shared" si="6"/>
        <v>0</v>
      </c>
      <c r="AB44" s="128">
        <f t="shared" si="6"/>
        <v>15.4</v>
      </c>
      <c r="AC44" s="128">
        <f t="shared" si="6"/>
        <v>0</v>
      </c>
      <c r="AD44" s="128">
        <f t="shared" si="6"/>
        <v>0</v>
      </c>
      <c r="AE44" s="128">
        <f t="shared" si="6"/>
        <v>17.399999999999999</v>
      </c>
    </row>
    <row r="45" spans="1:38" s="30" customFormat="1" ht="17.100000000000001" customHeight="1" thickTop="1" thickBot="1" x14ac:dyDescent="0.3">
      <c r="A45" s="121"/>
      <c r="B45" s="122"/>
      <c r="C45" s="123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45"/>
    </row>
    <row r="46" spans="1:38" s="30" customFormat="1" ht="19.5" customHeight="1" thickTop="1" x14ac:dyDescent="0.25">
      <c r="A46" s="304" t="s">
        <v>155</v>
      </c>
      <c r="B46" s="305"/>
      <c r="C46" s="305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21"/>
    </row>
    <row r="47" spans="1:38" ht="17.100000000000001" customHeight="1" thickBot="1" x14ac:dyDescent="0.3">
      <c r="A47" s="306" t="s">
        <v>141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8"/>
    </row>
    <row r="48" spans="1:38" ht="17.100000000000001" customHeight="1" thickTop="1" x14ac:dyDescent="0.25">
      <c r="A48" s="74">
        <v>1</v>
      </c>
      <c r="B48" s="180" t="s">
        <v>84</v>
      </c>
      <c r="C48" s="181" t="s">
        <v>140</v>
      </c>
      <c r="D48" s="89">
        <v>4</v>
      </c>
      <c r="E48" s="182"/>
      <c r="F48" s="219">
        <v>3</v>
      </c>
      <c r="G48" s="164">
        <f>SUM(H48:N48)</f>
        <v>45</v>
      </c>
      <c r="H48" s="57">
        <v>15</v>
      </c>
      <c r="I48" s="58">
        <v>30</v>
      </c>
      <c r="J48" s="58"/>
      <c r="K48" s="58"/>
      <c r="L48" s="58"/>
      <c r="M48" s="58"/>
      <c r="N48" s="58"/>
      <c r="O48" s="61"/>
      <c r="P48" s="64"/>
      <c r="Q48" s="61"/>
      <c r="R48" s="64"/>
      <c r="S48" s="57">
        <v>15</v>
      </c>
      <c r="T48" s="59">
        <v>30</v>
      </c>
      <c r="U48" s="57"/>
      <c r="V48" s="153"/>
      <c r="W48" s="57"/>
      <c r="X48" s="59"/>
      <c r="Y48" s="57"/>
      <c r="Z48" s="151"/>
      <c r="AA48" s="89">
        <v>5</v>
      </c>
      <c r="AB48" s="268">
        <v>1.9</v>
      </c>
      <c r="AC48" s="103"/>
      <c r="AD48" s="103"/>
      <c r="AE48" s="103">
        <v>2</v>
      </c>
    </row>
    <row r="49" spans="1:33" ht="17.100000000000001" customHeight="1" x14ac:dyDescent="0.25">
      <c r="A49" s="74">
        <v>2</v>
      </c>
      <c r="B49" s="183" t="s">
        <v>154</v>
      </c>
      <c r="C49" s="184" t="s">
        <v>175</v>
      </c>
      <c r="D49" s="74">
        <v>4</v>
      </c>
      <c r="E49" s="185"/>
      <c r="F49" s="167">
        <v>5</v>
      </c>
      <c r="G49" s="91">
        <f>SUM(H49:N49)</f>
        <v>45</v>
      </c>
      <c r="H49" s="66">
        <v>15</v>
      </c>
      <c r="I49" s="67"/>
      <c r="J49" s="67"/>
      <c r="K49" s="67">
        <v>30</v>
      </c>
      <c r="L49" s="165"/>
      <c r="M49" s="67"/>
      <c r="N49" s="186"/>
      <c r="O49" s="66"/>
      <c r="P49" s="68"/>
      <c r="Q49" s="66"/>
      <c r="R49" s="68"/>
      <c r="S49" s="66"/>
      <c r="T49" s="187"/>
      <c r="U49" s="110"/>
      <c r="V49" s="68"/>
      <c r="W49" s="110">
        <v>15</v>
      </c>
      <c r="X49" s="68">
        <v>30</v>
      </c>
      <c r="Y49" s="110"/>
      <c r="Z49" s="68"/>
      <c r="AA49" s="74">
        <v>4</v>
      </c>
      <c r="AB49" s="270">
        <v>1.9</v>
      </c>
      <c r="AC49" s="104"/>
      <c r="AD49" s="104"/>
      <c r="AE49" s="104">
        <v>3</v>
      </c>
    </row>
    <row r="50" spans="1:33" ht="17.100000000000001" customHeight="1" x14ac:dyDescent="0.25">
      <c r="A50" s="74">
        <v>3</v>
      </c>
      <c r="B50" s="188" t="s">
        <v>85</v>
      </c>
      <c r="C50" s="189" t="s">
        <v>116</v>
      </c>
      <c r="D50" s="74">
        <v>3</v>
      </c>
      <c r="E50" s="190"/>
      <c r="F50" s="191" t="s">
        <v>56</v>
      </c>
      <c r="G50" s="91">
        <f t="shared" ref="G50:G55" si="7">SUM(H50:N50)</f>
        <v>30</v>
      </c>
      <c r="H50" s="66">
        <v>15</v>
      </c>
      <c r="I50" s="67">
        <v>15</v>
      </c>
      <c r="J50" s="67"/>
      <c r="K50" s="67"/>
      <c r="L50" s="165"/>
      <c r="M50" s="67"/>
      <c r="N50" s="186"/>
      <c r="O50" s="66"/>
      <c r="P50" s="68"/>
      <c r="Q50" s="66"/>
      <c r="R50" s="68"/>
      <c r="S50" s="66"/>
      <c r="T50" s="187"/>
      <c r="U50" s="110"/>
      <c r="V50" s="68"/>
      <c r="W50" s="110">
        <v>15</v>
      </c>
      <c r="X50" s="68">
        <v>15</v>
      </c>
      <c r="Y50" s="110"/>
      <c r="Z50" s="68"/>
      <c r="AA50" s="74">
        <v>3</v>
      </c>
      <c r="AB50" s="259">
        <v>1.3</v>
      </c>
      <c r="AC50" s="104"/>
      <c r="AD50" s="104"/>
      <c r="AE50" s="104">
        <v>1.2</v>
      </c>
    </row>
    <row r="51" spans="1:33" ht="17.100000000000001" customHeight="1" x14ac:dyDescent="0.25">
      <c r="A51" s="74">
        <v>4</v>
      </c>
      <c r="B51" s="192" t="s">
        <v>86</v>
      </c>
      <c r="C51" s="184" t="s">
        <v>103</v>
      </c>
      <c r="D51" s="74">
        <v>4</v>
      </c>
      <c r="E51" s="193"/>
      <c r="F51" s="69" t="s">
        <v>55</v>
      </c>
      <c r="G51" s="91">
        <f t="shared" si="7"/>
        <v>45</v>
      </c>
      <c r="H51" s="61">
        <v>15</v>
      </c>
      <c r="I51" s="62">
        <v>30</v>
      </c>
      <c r="J51" s="63"/>
      <c r="K51" s="67"/>
      <c r="L51" s="165"/>
      <c r="M51" s="67"/>
      <c r="N51" s="186"/>
      <c r="O51" s="66"/>
      <c r="P51" s="68"/>
      <c r="Q51" s="66"/>
      <c r="R51" s="68"/>
      <c r="S51" s="66"/>
      <c r="T51" s="187"/>
      <c r="U51" s="110">
        <v>15</v>
      </c>
      <c r="V51" s="68">
        <v>30</v>
      </c>
      <c r="W51" s="110"/>
      <c r="X51" s="68"/>
      <c r="Y51" s="110"/>
      <c r="Z51" s="68"/>
      <c r="AA51" s="74">
        <v>4</v>
      </c>
      <c r="AB51" s="259">
        <v>1.9</v>
      </c>
      <c r="AC51" s="104"/>
      <c r="AD51" s="104"/>
      <c r="AE51" s="104">
        <v>2</v>
      </c>
    </row>
    <row r="52" spans="1:33" ht="17.100000000000001" customHeight="1" x14ac:dyDescent="0.25">
      <c r="A52" s="74">
        <v>5</v>
      </c>
      <c r="B52" s="192" t="s">
        <v>87</v>
      </c>
      <c r="C52" s="184" t="s">
        <v>163</v>
      </c>
      <c r="D52" s="74">
        <v>4</v>
      </c>
      <c r="E52" s="193" t="s">
        <v>59</v>
      </c>
      <c r="F52" s="69"/>
      <c r="G52" s="91">
        <f t="shared" si="7"/>
        <v>45</v>
      </c>
      <c r="H52" s="61">
        <v>15</v>
      </c>
      <c r="I52" s="62">
        <v>30</v>
      </c>
      <c r="J52" s="63"/>
      <c r="K52" s="67"/>
      <c r="L52" s="165"/>
      <c r="M52" s="67"/>
      <c r="N52" s="186"/>
      <c r="O52" s="66"/>
      <c r="P52" s="68"/>
      <c r="Q52" s="66"/>
      <c r="R52" s="68"/>
      <c r="S52" s="66">
        <v>15</v>
      </c>
      <c r="T52" s="187">
        <v>30</v>
      </c>
      <c r="U52" s="110"/>
      <c r="V52" s="68"/>
      <c r="W52" s="110"/>
      <c r="X52" s="68"/>
      <c r="Y52" s="110"/>
      <c r="Z52" s="68"/>
      <c r="AA52" s="74">
        <v>4</v>
      </c>
      <c r="AB52" s="259">
        <v>1.9</v>
      </c>
      <c r="AC52" s="104"/>
      <c r="AD52" s="104"/>
      <c r="AE52" s="104">
        <v>2</v>
      </c>
    </row>
    <row r="53" spans="1:33" ht="17.100000000000001" customHeight="1" x14ac:dyDescent="0.25">
      <c r="A53" s="74">
        <v>6</v>
      </c>
      <c r="B53" s="192" t="s">
        <v>88</v>
      </c>
      <c r="C53" s="184" t="s">
        <v>117</v>
      </c>
      <c r="D53" s="74">
        <v>4</v>
      </c>
      <c r="E53" s="193"/>
      <c r="F53" s="69" t="s">
        <v>55</v>
      </c>
      <c r="G53" s="91">
        <f t="shared" si="7"/>
        <v>30</v>
      </c>
      <c r="H53" s="61">
        <v>15</v>
      </c>
      <c r="I53" s="62">
        <v>15</v>
      </c>
      <c r="J53" s="63"/>
      <c r="K53" s="67"/>
      <c r="L53" s="165"/>
      <c r="M53" s="67"/>
      <c r="N53" s="186"/>
      <c r="O53" s="66"/>
      <c r="P53" s="68"/>
      <c r="Q53" s="66"/>
      <c r="R53" s="68"/>
      <c r="S53" s="66"/>
      <c r="T53" s="187"/>
      <c r="U53" s="110">
        <v>15</v>
      </c>
      <c r="V53" s="187">
        <v>15</v>
      </c>
      <c r="W53" s="110"/>
      <c r="X53" s="68"/>
      <c r="Y53" s="110"/>
      <c r="Z53" s="68"/>
      <c r="AA53" s="74">
        <v>4</v>
      </c>
      <c r="AB53" s="259">
        <v>1.3</v>
      </c>
      <c r="AC53" s="104"/>
      <c r="AD53" s="104"/>
      <c r="AE53" s="104">
        <v>1.2</v>
      </c>
    </row>
    <row r="54" spans="1:33" ht="17.100000000000001" customHeight="1" x14ac:dyDescent="0.25">
      <c r="A54" s="74">
        <v>7</v>
      </c>
      <c r="B54" s="192" t="s">
        <v>128</v>
      </c>
      <c r="C54" s="184" t="s">
        <v>162</v>
      </c>
      <c r="D54" s="74">
        <v>5</v>
      </c>
      <c r="E54" s="193" t="s">
        <v>56</v>
      </c>
      <c r="F54" s="69"/>
      <c r="G54" s="91">
        <f t="shared" si="7"/>
        <v>45</v>
      </c>
      <c r="H54" s="61">
        <v>15</v>
      </c>
      <c r="I54" s="62">
        <v>30</v>
      </c>
      <c r="J54" s="63"/>
      <c r="K54" s="67"/>
      <c r="L54" s="165"/>
      <c r="M54" s="67"/>
      <c r="N54" s="186"/>
      <c r="O54" s="66"/>
      <c r="P54" s="68"/>
      <c r="Q54" s="66"/>
      <c r="R54" s="68"/>
      <c r="S54" s="66"/>
      <c r="T54" s="187"/>
      <c r="U54" s="110"/>
      <c r="V54" s="68"/>
      <c r="W54" s="110">
        <v>15</v>
      </c>
      <c r="X54" s="68">
        <v>30</v>
      </c>
      <c r="Y54" s="110"/>
      <c r="Z54" s="68"/>
      <c r="AA54" s="74">
        <v>4</v>
      </c>
      <c r="AB54" s="259">
        <v>1.9</v>
      </c>
      <c r="AC54" s="104"/>
      <c r="AD54" s="104"/>
      <c r="AE54" s="104">
        <v>2</v>
      </c>
    </row>
    <row r="55" spans="1:33" ht="17.100000000000001" customHeight="1" x14ac:dyDescent="0.25">
      <c r="A55" s="74">
        <v>8</v>
      </c>
      <c r="B55" s="192" t="s">
        <v>176</v>
      </c>
      <c r="C55" s="184" t="s">
        <v>177</v>
      </c>
      <c r="D55" s="74">
        <v>1</v>
      </c>
      <c r="E55" s="193"/>
      <c r="F55" s="69" t="s">
        <v>59</v>
      </c>
      <c r="G55" s="91">
        <f t="shared" si="7"/>
        <v>15</v>
      </c>
      <c r="H55" s="61">
        <v>15</v>
      </c>
      <c r="I55" s="62"/>
      <c r="J55" s="63"/>
      <c r="K55" s="67"/>
      <c r="L55" s="165"/>
      <c r="M55" s="67"/>
      <c r="N55" s="186"/>
      <c r="O55" s="66"/>
      <c r="P55" s="68"/>
      <c r="Q55" s="66"/>
      <c r="R55" s="68"/>
      <c r="S55" s="66">
        <v>15</v>
      </c>
      <c r="T55" s="187"/>
      <c r="U55" s="110"/>
      <c r="V55" s="68"/>
      <c r="W55" s="110"/>
      <c r="X55" s="68"/>
      <c r="Y55" s="110"/>
      <c r="Z55" s="68"/>
      <c r="AA55" s="74">
        <v>1</v>
      </c>
      <c r="AB55" s="259">
        <v>0.7</v>
      </c>
      <c r="AC55" s="104"/>
      <c r="AD55" s="104"/>
      <c r="AE55" s="104">
        <v>0.6</v>
      </c>
    </row>
    <row r="56" spans="1:33" ht="17.100000000000001" customHeight="1" thickBot="1" x14ac:dyDescent="0.3">
      <c r="A56" s="74">
        <v>9</v>
      </c>
      <c r="B56" s="194" t="s">
        <v>89</v>
      </c>
      <c r="C56" s="195" t="s">
        <v>118</v>
      </c>
      <c r="D56" s="74">
        <v>3</v>
      </c>
      <c r="E56" s="196"/>
      <c r="F56" s="197" t="s">
        <v>56</v>
      </c>
      <c r="G56" s="91">
        <f>SUM(H56:N56)</f>
        <v>30</v>
      </c>
      <c r="H56" s="117">
        <v>15</v>
      </c>
      <c r="I56" s="118">
        <v>15</v>
      </c>
      <c r="J56" s="118"/>
      <c r="K56" s="118"/>
      <c r="L56" s="177"/>
      <c r="M56" s="118"/>
      <c r="N56" s="175"/>
      <c r="O56" s="66"/>
      <c r="P56" s="68"/>
      <c r="Q56" s="66"/>
      <c r="R56" s="68"/>
      <c r="S56" s="66"/>
      <c r="T56" s="187"/>
      <c r="U56" s="198"/>
      <c r="V56" s="119"/>
      <c r="W56" s="198">
        <v>15</v>
      </c>
      <c r="X56" s="119">
        <v>15</v>
      </c>
      <c r="Y56" s="198"/>
      <c r="Z56" s="119"/>
      <c r="AA56" s="74">
        <v>3</v>
      </c>
      <c r="AB56" s="260">
        <v>1.3</v>
      </c>
      <c r="AC56" s="104"/>
      <c r="AD56" s="104"/>
      <c r="AE56" s="104">
        <v>1</v>
      </c>
    </row>
    <row r="57" spans="1:33" s="30" customFormat="1" ht="17.100000000000001" customHeight="1" thickTop="1" thickBot="1" x14ac:dyDescent="0.3">
      <c r="A57" s="296" t="s">
        <v>11</v>
      </c>
      <c r="B57" s="297"/>
      <c r="C57" s="123"/>
      <c r="D57" s="124">
        <f>SUM(D48:D56)</f>
        <v>32</v>
      </c>
      <c r="E57" s="125"/>
      <c r="F57" s="125"/>
      <c r="G57" s="124">
        <f t="shared" ref="G57:AE57" si="8">SUM(G48:G56)</f>
        <v>330</v>
      </c>
      <c r="H57" s="126">
        <f t="shared" si="8"/>
        <v>135</v>
      </c>
      <c r="I57" s="127">
        <f t="shared" si="8"/>
        <v>165</v>
      </c>
      <c r="J57" s="127">
        <f t="shared" si="8"/>
        <v>0</v>
      </c>
      <c r="K57" s="127">
        <f t="shared" si="8"/>
        <v>30</v>
      </c>
      <c r="L57" s="127">
        <f t="shared" si="8"/>
        <v>0</v>
      </c>
      <c r="M57" s="127">
        <f t="shared" si="8"/>
        <v>0</v>
      </c>
      <c r="N57" s="128">
        <f t="shared" si="8"/>
        <v>0</v>
      </c>
      <c r="O57" s="126">
        <f t="shared" si="8"/>
        <v>0</v>
      </c>
      <c r="P57" s="128">
        <f t="shared" si="8"/>
        <v>0</v>
      </c>
      <c r="Q57" s="126">
        <f t="shared" si="8"/>
        <v>0</v>
      </c>
      <c r="R57" s="128">
        <f t="shared" si="8"/>
        <v>0</v>
      </c>
      <c r="S57" s="126">
        <f>SUM(S48:S56)</f>
        <v>45</v>
      </c>
      <c r="T57" s="128">
        <f>SUM(T48:T56)</f>
        <v>60</v>
      </c>
      <c r="U57" s="126">
        <f t="shared" si="8"/>
        <v>30</v>
      </c>
      <c r="V57" s="126">
        <f>SUM(V48:V56)</f>
        <v>45</v>
      </c>
      <c r="W57" s="126">
        <f>SUM(W48:W56)</f>
        <v>60</v>
      </c>
      <c r="X57" s="199">
        <f>SUM(X48:X56)</f>
        <v>90</v>
      </c>
      <c r="Y57" s="126">
        <f t="shared" si="8"/>
        <v>0</v>
      </c>
      <c r="Z57" s="128">
        <f t="shared" si="8"/>
        <v>0</v>
      </c>
      <c r="AA57" s="128">
        <f t="shared" si="8"/>
        <v>32</v>
      </c>
      <c r="AB57" s="128">
        <f t="shared" si="8"/>
        <v>14.100000000000001</v>
      </c>
      <c r="AC57" s="128">
        <f t="shared" si="8"/>
        <v>0</v>
      </c>
      <c r="AD57" s="128">
        <f t="shared" si="8"/>
        <v>0</v>
      </c>
      <c r="AE57" s="128">
        <f t="shared" si="8"/>
        <v>14.999999999999998</v>
      </c>
    </row>
    <row r="58" spans="1:33" ht="17.100000000000001" customHeight="1" thickTop="1" x14ac:dyDescent="0.25">
      <c r="A58" s="309" t="s">
        <v>168</v>
      </c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1"/>
    </row>
    <row r="59" spans="1:33" ht="17.100000000000001" customHeight="1" thickBot="1" x14ac:dyDescent="0.3">
      <c r="A59" s="309" t="s">
        <v>169</v>
      </c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1"/>
    </row>
    <row r="60" spans="1:33" ht="17.100000000000001" customHeight="1" thickTop="1" x14ac:dyDescent="0.25">
      <c r="A60" s="223">
        <v>1</v>
      </c>
      <c r="B60" s="200" t="s">
        <v>129</v>
      </c>
      <c r="C60" s="181" t="s">
        <v>149</v>
      </c>
      <c r="D60" s="73">
        <v>3</v>
      </c>
      <c r="E60" s="201" t="s">
        <v>59</v>
      </c>
      <c r="F60" s="202"/>
      <c r="G60" s="203">
        <f t="shared" ref="G60:G69" si="9">SUM(H60:N60)</f>
        <v>30</v>
      </c>
      <c r="H60" s="57">
        <v>30</v>
      </c>
      <c r="I60" s="58"/>
      <c r="J60" s="58"/>
      <c r="K60" s="58"/>
      <c r="L60" s="58"/>
      <c r="M60" s="58"/>
      <c r="N60" s="58"/>
      <c r="O60" s="57"/>
      <c r="P60" s="59"/>
      <c r="Q60" s="57"/>
      <c r="R60" s="59"/>
      <c r="S60" s="106">
        <v>30</v>
      </c>
      <c r="T60" s="107"/>
      <c r="U60" s="106"/>
      <c r="V60" s="108"/>
      <c r="W60" s="106"/>
      <c r="X60" s="109"/>
      <c r="Y60" s="57"/>
      <c r="Z60" s="59"/>
      <c r="AA60" s="73">
        <v>3</v>
      </c>
      <c r="AB60" s="103">
        <v>1.3</v>
      </c>
      <c r="AC60" s="103"/>
      <c r="AD60" s="103"/>
      <c r="AE60" s="103">
        <v>0.6</v>
      </c>
    </row>
    <row r="61" spans="1:33" ht="17.100000000000001" customHeight="1" x14ac:dyDescent="0.25">
      <c r="A61" s="74">
        <v>2</v>
      </c>
      <c r="B61" s="130" t="s">
        <v>130</v>
      </c>
      <c r="C61" s="189" t="s">
        <v>142</v>
      </c>
      <c r="D61" s="74">
        <v>2</v>
      </c>
      <c r="E61" s="90"/>
      <c r="F61" s="90" t="s">
        <v>56</v>
      </c>
      <c r="G61" s="91">
        <f t="shared" si="9"/>
        <v>15</v>
      </c>
      <c r="H61" s="61">
        <v>15</v>
      </c>
      <c r="I61" s="62"/>
      <c r="J61" s="62"/>
      <c r="K61" s="62"/>
      <c r="L61" s="62"/>
      <c r="M61" s="62"/>
      <c r="N61" s="62"/>
      <c r="O61" s="61"/>
      <c r="P61" s="64"/>
      <c r="Q61" s="61"/>
      <c r="R61" s="64"/>
      <c r="S61" s="83"/>
      <c r="T61" s="86"/>
      <c r="U61" s="83"/>
      <c r="V61" s="84"/>
      <c r="W61" s="83">
        <v>15</v>
      </c>
      <c r="X61" s="86"/>
      <c r="Y61" s="61"/>
      <c r="Z61" s="64"/>
      <c r="AA61" s="74">
        <v>2</v>
      </c>
      <c r="AB61" s="220">
        <v>0.6</v>
      </c>
      <c r="AC61" s="105"/>
      <c r="AD61" s="105"/>
      <c r="AE61" s="105">
        <v>0.6</v>
      </c>
    </row>
    <row r="62" spans="1:33" ht="17.100000000000001" customHeight="1" x14ac:dyDescent="0.25">
      <c r="A62" s="224">
        <v>3</v>
      </c>
      <c r="B62" s="204" t="s">
        <v>131</v>
      </c>
      <c r="C62" s="189" t="s">
        <v>143</v>
      </c>
      <c r="D62" s="74">
        <v>3</v>
      </c>
      <c r="E62" s="90"/>
      <c r="F62" s="90" t="s">
        <v>56</v>
      </c>
      <c r="G62" s="205">
        <f t="shared" si="9"/>
        <v>30</v>
      </c>
      <c r="H62" s="61">
        <v>0</v>
      </c>
      <c r="I62" s="62">
        <v>30</v>
      </c>
      <c r="J62" s="62"/>
      <c r="K62" s="62"/>
      <c r="L62" s="62"/>
      <c r="M62" s="62"/>
      <c r="N62" s="62"/>
      <c r="O62" s="61"/>
      <c r="P62" s="64"/>
      <c r="Q62" s="61"/>
      <c r="R62" s="64"/>
      <c r="S62" s="87"/>
      <c r="T62" s="84"/>
      <c r="U62" s="83"/>
      <c r="V62" s="84"/>
      <c r="W62" s="83"/>
      <c r="X62" s="84">
        <v>30</v>
      </c>
      <c r="Y62" s="61"/>
      <c r="Z62" s="64"/>
      <c r="AA62" s="74">
        <v>3</v>
      </c>
      <c r="AB62" s="105">
        <v>1.3</v>
      </c>
      <c r="AC62" s="105"/>
      <c r="AD62" s="105"/>
      <c r="AE62" s="105">
        <v>1.2</v>
      </c>
    </row>
    <row r="63" spans="1:33" ht="17.100000000000001" customHeight="1" x14ac:dyDescent="0.25">
      <c r="A63" s="74">
        <v>4</v>
      </c>
      <c r="B63" s="130" t="s">
        <v>132</v>
      </c>
      <c r="C63" s="189" t="s">
        <v>144</v>
      </c>
      <c r="D63" s="74">
        <v>3</v>
      </c>
      <c r="E63" s="90"/>
      <c r="F63" s="90" t="s">
        <v>55</v>
      </c>
      <c r="G63" s="91">
        <f t="shared" si="9"/>
        <v>30</v>
      </c>
      <c r="H63" s="61">
        <v>30</v>
      </c>
      <c r="I63" s="62">
        <v>0</v>
      </c>
      <c r="J63" s="62"/>
      <c r="K63" s="62"/>
      <c r="L63" s="62"/>
      <c r="M63" s="62"/>
      <c r="N63" s="62"/>
      <c r="O63" s="61"/>
      <c r="P63" s="64"/>
      <c r="Q63" s="61"/>
      <c r="R63" s="64"/>
      <c r="S63" s="83"/>
      <c r="T63" s="86"/>
      <c r="U63" s="83">
        <v>30</v>
      </c>
      <c r="V63" s="86"/>
      <c r="W63" s="83"/>
      <c r="X63" s="84"/>
      <c r="Y63" s="61"/>
      <c r="Z63" s="64"/>
      <c r="AA63" s="74">
        <v>3</v>
      </c>
      <c r="AB63" s="105">
        <v>1.3</v>
      </c>
      <c r="AC63" s="105"/>
      <c r="AD63" s="105"/>
      <c r="AE63" s="105">
        <v>0.9</v>
      </c>
      <c r="AG63" s="2" t="s">
        <v>159</v>
      </c>
    </row>
    <row r="64" spans="1:33" ht="17.100000000000001" customHeight="1" x14ac:dyDescent="0.25">
      <c r="A64" s="224">
        <v>5</v>
      </c>
      <c r="B64" s="130" t="s">
        <v>133</v>
      </c>
      <c r="C64" s="189" t="s">
        <v>145</v>
      </c>
      <c r="D64" s="74">
        <v>4</v>
      </c>
      <c r="E64" s="90" t="s">
        <v>56</v>
      </c>
      <c r="F64" s="90"/>
      <c r="G64" s="205">
        <f t="shared" si="9"/>
        <v>45</v>
      </c>
      <c r="H64" s="61">
        <v>15</v>
      </c>
      <c r="I64" s="62">
        <v>30</v>
      </c>
      <c r="J64" s="62"/>
      <c r="K64" s="62"/>
      <c r="L64" s="62"/>
      <c r="M64" s="62"/>
      <c r="N64" s="62"/>
      <c r="O64" s="61"/>
      <c r="P64" s="64"/>
      <c r="Q64" s="61"/>
      <c r="R64" s="64"/>
      <c r="S64" s="83"/>
      <c r="T64" s="86"/>
      <c r="U64" s="83"/>
      <c r="V64" s="84"/>
      <c r="W64" s="83">
        <v>15</v>
      </c>
      <c r="X64" s="84">
        <v>30</v>
      </c>
      <c r="Y64" s="61"/>
      <c r="Z64" s="64"/>
      <c r="AA64" s="74">
        <v>4</v>
      </c>
      <c r="AB64" s="105">
        <v>1.9</v>
      </c>
      <c r="AC64" s="105"/>
      <c r="AD64" s="105"/>
      <c r="AE64" s="105">
        <v>2.1</v>
      </c>
    </row>
    <row r="65" spans="1:31" ht="17.100000000000001" customHeight="1" x14ac:dyDescent="0.25">
      <c r="A65" s="74">
        <v>6</v>
      </c>
      <c r="B65" s="204" t="s">
        <v>134</v>
      </c>
      <c r="C65" s="189" t="s">
        <v>146</v>
      </c>
      <c r="D65" s="74">
        <v>3</v>
      </c>
      <c r="E65" s="90"/>
      <c r="F65" s="90" t="s">
        <v>59</v>
      </c>
      <c r="G65" s="91">
        <f t="shared" si="9"/>
        <v>30</v>
      </c>
      <c r="H65" s="61">
        <v>0</v>
      </c>
      <c r="I65" s="62">
        <v>30</v>
      </c>
      <c r="J65" s="62"/>
      <c r="K65" s="62"/>
      <c r="L65" s="62"/>
      <c r="M65" s="62"/>
      <c r="N65" s="62"/>
      <c r="O65" s="61"/>
      <c r="P65" s="64"/>
      <c r="Q65" s="61"/>
      <c r="R65" s="64"/>
      <c r="S65" s="87"/>
      <c r="T65" s="84">
        <v>30</v>
      </c>
      <c r="U65" s="87"/>
      <c r="V65" s="84"/>
      <c r="W65" s="83"/>
      <c r="X65" s="85"/>
      <c r="Y65" s="61"/>
      <c r="Z65" s="64"/>
      <c r="AA65" s="74">
        <v>3</v>
      </c>
      <c r="AB65" s="105">
        <v>1.3</v>
      </c>
      <c r="AC65" s="105"/>
      <c r="AD65" s="105"/>
      <c r="AE65" s="105">
        <v>1.5</v>
      </c>
    </row>
    <row r="66" spans="1:31" ht="17.100000000000001" customHeight="1" x14ac:dyDescent="0.25">
      <c r="A66" s="224">
        <v>7</v>
      </c>
      <c r="B66" s="204" t="s">
        <v>135</v>
      </c>
      <c r="C66" s="189" t="s">
        <v>147</v>
      </c>
      <c r="D66" s="74">
        <v>3</v>
      </c>
      <c r="E66" s="90"/>
      <c r="F66" s="90" t="s">
        <v>56</v>
      </c>
      <c r="G66" s="91">
        <f t="shared" si="9"/>
        <v>30</v>
      </c>
      <c r="H66" s="66"/>
      <c r="I66" s="67">
        <v>30</v>
      </c>
      <c r="J66" s="67"/>
      <c r="K66" s="67"/>
      <c r="L66" s="67"/>
      <c r="M66" s="67"/>
      <c r="N66" s="67"/>
      <c r="O66" s="66"/>
      <c r="P66" s="68"/>
      <c r="Q66" s="66"/>
      <c r="R66" s="68"/>
      <c r="S66" s="87"/>
      <c r="T66" s="84"/>
      <c r="U66" s="83"/>
      <c r="V66" s="84"/>
      <c r="W66" s="83"/>
      <c r="X66" s="85">
        <v>30</v>
      </c>
      <c r="Y66" s="66"/>
      <c r="Z66" s="68"/>
      <c r="AA66" s="74">
        <v>3</v>
      </c>
      <c r="AB66" s="105">
        <v>1.3</v>
      </c>
      <c r="AC66" s="105"/>
      <c r="AD66" s="105"/>
      <c r="AE66" s="105">
        <v>2</v>
      </c>
    </row>
    <row r="67" spans="1:31" ht="17.100000000000001" customHeight="1" x14ac:dyDescent="0.25">
      <c r="A67" s="74">
        <v>8</v>
      </c>
      <c r="B67" s="204" t="s">
        <v>136</v>
      </c>
      <c r="C67" s="189" t="s">
        <v>178</v>
      </c>
      <c r="D67" s="74">
        <v>5</v>
      </c>
      <c r="E67" s="90"/>
      <c r="F67" s="90" t="s">
        <v>59</v>
      </c>
      <c r="G67" s="91">
        <f t="shared" si="9"/>
        <v>45</v>
      </c>
      <c r="H67" s="66">
        <v>15</v>
      </c>
      <c r="I67" s="67">
        <v>30</v>
      </c>
      <c r="J67" s="67"/>
      <c r="K67" s="67"/>
      <c r="L67" s="67"/>
      <c r="M67" s="67"/>
      <c r="N67" s="67"/>
      <c r="O67" s="66"/>
      <c r="P67" s="68"/>
      <c r="Q67" s="66"/>
      <c r="R67" s="68"/>
      <c r="S67" s="83">
        <v>15</v>
      </c>
      <c r="T67" s="84">
        <v>30</v>
      </c>
      <c r="U67" s="83"/>
      <c r="V67" s="84"/>
      <c r="W67" s="83"/>
      <c r="X67" s="85"/>
      <c r="Y67" s="66"/>
      <c r="Z67" s="68"/>
      <c r="AA67" s="74">
        <v>5</v>
      </c>
      <c r="AB67" s="104">
        <v>1.9</v>
      </c>
      <c r="AC67" s="104"/>
      <c r="AD67" s="104"/>
      <c r="AE67" s="104">
        <v>2.5</v>
      </c>
    </row>
    <row r="68" spans="1:31" ht="17.100000000000001" customHeight="1" x14ac:dyDescent="0.25">
      <c r="A68" s="74">
        <v>9</v>
      </c>
      <c r="B68" s="204" t="s">
        <v>156</v>
      </c>
      <c r="C68" s="189" t="s">
        <v>161</v>
      </c>
      <c r="D68" s="74">
        <v>3</v>
      </c>
      <c r="E68" s="90"/>
      <c r="F68" s="90" t="s">
        <v>56</v>
      </c>
      <c r="G68" s="91">
        <f t="shared" si="9"/>
        <v>30</v>
      </c>
      <c r="H68" s="66"/>
      <c r="I68" s="67">
        <v>30</v>
      </c>
      <c r="J68" s="67"/>
      <c r="K68" s="67"/>
      <c r="L68" s="67"/>
      <c r="M68" s="67"/>
      <c r="N68" s="67"/>
      <c r="O68" s="66"/>
      <c r="P68" s="68"/>
      <c r="Q68" s="66"/>
      <c r="R68" s="68"/>
      <c r="S68" s="83"/>
      <c r="T68" s="84"/>
      <c r="U68" s="83"/>
      <c r="V68" s="84"/>
      <c r="W68" s="83"/>
      <c r="X68" s="92">
        <v>30</v>
      </c>
      <c r="Y68" s="66"/>
      <c r="Z68" s="68"/>
      <c r="AA68" s="74">
        <v>3</v>
      </c>
      <c r="AB68" s="120">
        <v>1.3</v>
      </c>
      <c r="AC68" s="120"/>
      <c r="AD68" s="120"/>
      <c r="AE68" s="120">
        <v>1.5</v>
      </c>
    </row>
    <row r="69" spans="1:31" ht="17.100000000000001" customHeight="1" thickBot="1" x14ac:dyDescent="0.3">
      <c r="A69" s="225">
        <v>10</v>
      </c>
      <c r="B69" s="130" t="s">
        <v>137</v>
      </c>
      <c r="C69" s="189" t="s">
        <v>148</v>
      </c>
      <c r="D69" s="74">
        <v>3</v>
      </c>
      <c r="E69" s="90"/>
      <c r="F69" s="90" t="s">
        <v>55</v>
      </c>
      <c r="G69" s="91">
        <f t="shared" si="9"/>
        <v>45</v>
      </c>
      <c r="H69" s="66">
        <v>15</v>
      </c>
      <c r="I69" s="67">
        <v>30</v>
      </c>
      <c r="J69" s="67"/>
      <c r="K69" s="67"/>
      <c r="L69" s="67"/>
      <c r="M69" s="67"/>
      <c r="N69" s="67"/>
      <c r="O69" s="66"/>
      <c r="P69" s="68"/>
      <c r="Q69" s="66"/>
      <c r="R69" s="68"/>
      <c r="S69" s="83"/>
      <c r="T69" s="86"/>
      <c r="U69" s="83">
        <v>15</v>
      </c>
      <c r="V69" s="84">
        <v>30</v>
      </c>
      <c r="W69" s="83"/>
      <c r="X69" s="84"/>
      <c r="Y69" s="66"/>
      <c r="Z69" s="68"/>
      <c r="AA69" s="74">
        <v>3</v>
      </c>
      <c r="AB69" s="120">
        <v>1.9</v>
      </c>
      <c r="AC69" s="120"/>
      <c r="AD69" s="120"/>
      <c r="AE69" s="120">
        <v>2.1</v>
      </c>
    </row>
    <row r="70" spans="1:31" s="30" customFormat="1" ht="17.100000000000001" customHeight="1" thickTop="1" thickBot="1" x14ac:dyDescent="0.3">
      <c r="A70" s="312" t="s">
        <v>11</v>
      </c>
      <c r="B70" s="297"/>
      <c r="C70" s="123"/>
      <c r="D70" s="124">
        <f>SUM(D60:D69)</f>
        <v>32</v>
      </c>
      <c r="E70" s="125"/>
      <c r="F70" s="125"/>
      <c r="G70" s="124">
        <f t="shared" ref="G70:AE70" si="10">SUM(G60:G69)</f>
        <v>330</v>
      </c>
      <c r="H70" s="126">
        <f t="shared" si="10"/>
        <v>120</v>
      </c>
      <c r="I70" s="127">
        <f t="shared" si="10"/>
        <v>210</v>
      </c>
      <c r="J70" s="127">
        <f t="shared" si="10"/>
        <v>0</v>
      </c>
      <c r="K70" s="127">
        <f t="shared" si="10"/>
        <v>0</v>
      </c>
      <c r="L70" s="127">
        <f t="shared" si="10"/>
        <v>0</v>
      </c>
      <c r="M70" s="127">
        <f t="shared" si="10"/>
        <v>0</v>
      </c>
      <c r="N70" s="127">
        <f t="shared" si="10"/>
        <v>0</v>
      </c>
      <c r="O70" s="126">
        <f t="shared" si="10"/>
        <v>0</v>
      </c>
      <c r="P70" s="128">
        <f t="shared" si="10"/>
        <v>0</v>
      </c>
      <c r="Q70" s="126">
        <f t="shared" si="10"/>
        <v>0</v>
      </c>
      <c r="R70" s="128">
        <f t="shared" si="10"/>
        <v>0</v>
      </c>
      <c r="S70" s="126">
        <f t="shared" si="10"/>
        <v>45</v>
      </c>
      <c r="T70" s="128">
        <f t="shared" si="10"/>
        <v>60</v>
      </c>
      <c r="U70" s="126">
        <f t="shared" si="10"/>
        <v>45</v>
      </c>
      <c r="V70" s="128">
        <f t="shared" si="10"/>
        <v>30</v>
      </c>
      <c r="W70" s="126">
        <f t="shared" si="10"/>
        <v>30</v>
      </c>
      <c r="X70" s="128">
        <f t="shared" si="10"/>
        <v>120</v>
      </c>
      <c r="Y70" s="126">
        <f t="shared" si="10"/>
        <v>0</v>
      </c>
      <c r="Z70" s="128">
        <f t="shared" si="10"/>
        <v>0</v>
      </c>
      <c r="AA70" s="128">
        <f t="shared" si="10"/>
        <v>32</v>
      </c>
      <c r="AB70" s="128">
        <f t="shared" si="10"/>
        <v>14.100000000000001</v>
      </c>
      <c r="AC70" s="128">
        <f t="shared" si="10"/>
        <v>0</v>
      </c>
      <c r="AD70" s="128">
        <f t="shared" si="10"/>
        <v>0</v>
      </c>
      <c r="AE70" s="128">
        <f t="shared" si="10"/>
        <v>15</v>
      </c>
    </row>
    <row r="71" spans="1:31" ht="17.100000000000001" customHeight="1" thickTop="1" thickBot="1" x14ac:dyDescent="0.3">
      <c r="A71" s="298" t="s">
        <v>170</v>
      </c>
      <c r="B71" s="299"/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300"/>
    </row>
    <row r="72" spans="1:31" ht="17.100000000000001" customHeight="1" thickTop="1" x14ac:dyDescent="0.25">
      <c r="A72" s="74">
        <v>1</v>
      </c>
      <c r="B72" s="130" t="s">
        <v>77</v>
      </c>
      <c r="C72" s="51" t="s">
        <v>119</v>
      </c>
      <c r="D72" s="89">
        <v>3</v>
      </c>
      <c r="E72" s="60"/>
      <c r="F72" s="69" t="s">
        <v>59</v>
      </c>
      <c r="G72" s="164">
        <f>SUM(H72:N72)</f>
        <v>30</v>
      </c>
      <c r="H72" s="61"/>
      <c r="I72" s="62"/>
      <c r="J72" s="62"/>
      <c r="K72" s="62"/>
      <c r="L72" s="62"/>
      <c r="M72" s="67">
        <v>30</v>
      </c>
      <c r="N72" s="62"/>
      <c r="O72" s="61"/>
      <c r="P72" s="64"/>
      <c r="Q72" s="61"/>
      <c r="R72" s="64"/>
      <c r="S72" s="66"/>
      <c r="T72" s="187">
        <v>30</v>
      </c>
      <c r="U72" s="66"/>
      <c r="V72" s="68"/>
      <c r="W72" s="66"/>
      <c r="X72" s="68"/>
      <c r="Y72" s="66"/>
      <c r="Z72" s="165"/>
      <c r="AA72" s="89">
        <v>3</v>
      </c>
      <c r="AB72" s="268">
        <v>1.2</v>
      </c>
      <c r="AC72" s="103"/>
      <c r="AD72" s="103"/>
      <c r="AE72" s="103">
        <v>2</v>
      </c>
    </row>
    <row r="73" spans="1:31" ht="17.100000000000001" customHeight="1" x14ac:dyDescent="0.25">
      <c r="A73" s="74">
        <v>2</v>
      </c>
      <c r="B73" s="130" t="s">
        <v>78</v>
      </c>
      <c r="C73" s="51" t="s">
        <v>120</v>
      </c>
      <c r="D73" s="74">
        <v>1</v>
      </c>
      <c r="E73" s="69"/>
      <c r="F73" s="69" t="s">
        <v>55</v>
      </c>
      <c r="G73" s="91">
        <f>SUM(H73:N73)</f>
        <v>30</v>
      </c>
      <c r="H73" s="66"/>
      <c r="I73" s="67"/>
      <c r="J73" s="67"/>
      <c r="K73" s="67"/>
      <c r="L73" s="67"/>
      <c r="M73" s="67">
        <v>30</v>
      </c>
      <c r="N73" s="67"/>
      <c r="O73" s="66"/>
      <c r="P73" s="68"/>
      <c r="Q73" s="66"/>
      <c r="R73" s="68"/>
      <c r="S73" s="66"/>
      <c r="T73" s="187"/>
      <c r="U73" s="66"/>
      <c r="V73" s="68">
        <v>30</v>
      </c>
      <c r="W73" s="66"/>
      <c r="X73" s="68"/>
      <c r="Y73" s="66"/>
      <c r="Z73" s="165"/>
      <c r="AA73" s="74">
        <v>1</v>
      </c>
      <c r="AB73" s="269">
        <v>1.2</v>
      </c>
      <c r="AC73" s="104"/>
      <c r="AD73" s="104"/>
      <c r="AE73" s="105">
        <v>1</v>
      </c>
    </row>
    <row r="74" spans="1:31" ht="17.100000000000001" customHeight="1" x14ac:dyDescent="0.25">
      <c r="A74" s="74">
        <v>3</v>
      </c>
      <c r="B74" s="130" t="s">
        <v>79</v>
      </c>
      <c r="C74" s="51" t="s">
        <v>121</v>
      </c>
      <c r="D74" s="74">
        <v>2</v>
      </c>
      <c r="E74" s="69"/>
      <c r="F74" s="69" t="s">
        <v>56</v>
      </c>
      <c r="G74" s="91">
        <f>SUM(H74:N74)</f>
        <v>30</v>
      </c>
      <c r="H74" s="66"/>
      <c r="I74" s="67"/>
      <c r="J74" s="67"/>
      <c r="K74" s="67"/>
      <c r="L74" s="67"/>
      <c r="M74" s="67">
        <v>30</v>
      </c>
      <c r="N74" s="67"/>
      <c r="O74" s="66"/>
      <c r="P74" s="68"/>
      <c r="Q74" s="66"/>
      <c r="R74" s="68"/>
      <c r="S74" s="66"/>
      <c r="T74" s="187"/>
      <c r="U74" s="66"/>
      <c r="V74" s="68"/>
      <c r="W74" s="66"/>
      <c r="X74" s="68">
        <v>30</v>
      </c>
      <c r="Y74" s="66"/>
      <c r="Z74" s="165"/>
      <c r="AA74" s="74">
        <v>2</v>
      </c>
      <c r="AB74" s="269">
        <v>1.2</v>
      </c>
      <c r="AC74" s="104"/>
      <c r="AD74" s="104"/>
      <c r="AE74" s="104">
        <v>2</v>
      </c>
    </row>
    <row r="75" spans="1:31" ht="17.100000000000001" customHeight="1" thickBot="1" x14ac:dyDescent="0.3">
      <c r="A75" s="74">
        <v>4</v>
      </c>
      <c r="B75" s="130" t="s">
        <v>80</v>
      </c>
      <c r="C75" s="51" t="s">
        <v>122</v>
      </c>
      <c r="D75" s="74">
        <v>7</v>
      </c>
      <c r="E75" s="69"/>
      <c r="F75" s="52" t="s">
        <v>57</v>
      </c>
      <c r="G75" s="91">
        <f>SUM(H75:N75)</f>
        <v>30</v>
      </c>
      <c r="H75" s="66"/>
      <c r="I75" s="67"/>
      <c r="J75" s="67"/>
      <c r="K75" s="67"/>
      <c r="L75" s="67"/>
      <c r="M75" s="67">
        <v>30</v>
      </c>
      <c r="N75" s="67"/>
      <c r="O75" s="66"/>
      <c r="P75" s="68"/>
      <c r="Q75" s="66"/>
      <c r="R75" s="68"/>
      <c r="S75" s="66"/>
      <c r="T75" s="187"/>
      <c r="U75" s="66"/>
      <c r="V75" s="68"/>
      <c r="W75" s="66"/>
      <c r="X75" s="68"/>
      <c r="Y75" s="66"/>
      <c r="Z75" s="165">
        <v>30</v>
      </c>
      <c r="AA75" s="74">
        <v>7</v>
      </c>
      <c r="AB75" s="261">
        <v>1.2</v>
      </c>
      <c r="AC75" s="104"/>
      <c r="AD75" s="104"/>
      <c r="AE75" s="104">
        <v>5</v>
      </c>
    </row>
    <row r="76" spans="1:31" s="30" customFormat="1" ht="17.100000000000001" customHeight="1" thickTop="1" thickBot="1" x14ac:dyDescent="0.3">
      <c r="A76" s="313" t="s">
        <v>11</v>
      </c>
      <c r="B76" s="314"/>
      <c r="C76" s="206"/>
      <c r="D76" s="203">
        <f>SUM(D72:D75)</f>
        <v>13</v>
      </c>
      <c r="E76" s="207"/>
      <c r="F76" s="207"/>
      <c r="G76" s="203">
        <f t="shared" ref="G76:AE76" si="11">SUM(G72:G75)</f>
        <v>120</v>
      </c>
      <c r="H76" s="208">
        <f t="shared" si="11"/>
        <v>0</v>
      </c>
      <c r="I76" s="209">
        <f t="shared" si="11"/>
        <v>0</v>
      </c>
      <c r="J76" s="209">
        <f t="shared" si="11"/>
        <v>0</v>
      </c>
      <c r="K76" s="209">
        <f t="shared" si="11"/>
        <v>0</v>
      </c>
      <c r="L76" s="209">
        <f t="shared" si="11"/>
        <v>0</v>
      </c>
      <c r="M76" s="209">
        <f t="shared" si="11"/>
        <v>120</v>
      </c>
      <c r="N76" s="209">
        <f t="shared" si="11"/>
        <v>0</v>
      </c>
      <c r="O76" s="208">
        <f t="shared" si="11"/>
        <v>0</v>
      </c>
      <c r="P76" s="210">
        <f t="shared" si="11"/>
        <v>0</v>
      </c>
      <c r="Q76" s="208">
        <f t="shared" si="11"/>
        <v>0</v>
      </c>
      <c r="R76" s="210">
        <f t="shared" si="11"/>
        <v>0</v>
      </c>
      <c r="S76" s="208">
        <f t="shared" si="11"/>
        <v>0</v>
      </c>
      <c r="T76" s="210">
        <f t="shared" si="11"/>
        <v>30</v>
      </c>
      <c r="U76" s="208">
        <f t="shared" si="11"/>
        <v>0</v>
      </c>
      <c r="V76" s="210">
        <f t="shared" si="11"/>
        <v>30</v>
      </c>
      <c r="W76" s="208">
        <f t="shared" si="11"/>
        <v>0</v>
      </c>
      <c r="X76" s="210">
        <f t="shared" si="11"/>
        <v>30</v>
      </c>
      <c r="Y76" s="208">
        <f t="shared" si="11"/>
        <v>0</v>
      </c>
      <c r="Z76" s="210">
        <f t="shared" si="11"/>
        <v>30</v>
      </c>
      <c r="AA76" s="210">
        <f t="shared" si="11"/>
        <v>13</v>
      </c>
      <c r="AB76" s="210">
        <f t="shared" si="11"/>
        <v>4.8</v>
      </c>
      <c r="AC76" s="210">
        <f t="shared" si="11"/>
        <v>0</v>
      </c>
      <c r="AD76" s="210">
        <f t="shared" si="11"/>
        <v>0</v>
      </c>
      <c r="AE76" s="210">
        <f t="shared" si="11"/>
        <v>10</v>
      </c>
    </row>
    <row r="77" spans="1:31" ht="17.100000000000001" customHeight="1" thickTop="1" thickBot="1" x14ac:dyDescent="0.3">
      <c r="A77" s="298" t="s">
        <v>171</v>
      </c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300"/>
    </row>
    <row r="78" spans="1:31" ht="17.100000000000001" customHeight="1" thickTop="1" x14ac:dyDescent="0.25">
      <c r="A78" s="234">
        <v>1</v>
      </c>
      <c r="B78" s="211" t="s">
        <v>81</v>
      </c>
      <c r="C78" s="212" t="s">
        <v>123</v>
      </c>
      <c r="D78" s="89">
        <v>4</v>
      </c>
      <c r="E78" s="60"/>
      <c r="F78" s="213" t="s">
        <v>59</v>
      </c>
      <c r="G78" s="164">
        <f>SUM(H78:N78)</f>
        <v>0</v>
      </c>
      <c r="H78" s="61"/>
      <c r="I78" s="62"/>
      <c r="J78" s="62"/>
      <c r="K78" s="62"/>
      <c r="L78" s="62"/>
      <c r="M78" s="62"/>
      <c r="N78" s="62"/>
      <c r="O78" s="61"/>
      <c r="P78" s="64"/>
      <c r="Q78" s="61"/>
      <c r="R78" s="64"/>
      <c r="S78" s="61"/>
      <c r="T78" s="214"/>
      <c r="U78" s="61"/>
      <c r="V78" s="64"/>
      <c r="W78" s="61"/>
      <c r="X78" s="64"/>
      <c r="Y78" s="61"/>
      <c r="Z78" s="64"/>
      <c r="AA78" s="89">
        <v>4</v>
      </c>
      <c r="AB78" s="265">
        <v>4</v>
      </c>
      <c r="AC78" s="103"/>
      <c r="AD78" s="103"/>
      <c r="AE78" s="103">
        <v>4</v>
      </c>
    </row>
    <row r="79" spans="1:31" ht="17.100000000000001" customHeight="1" x14ac:dyDescent="0.25">
      <c r="A79" s="236">
        <v>2</v>
      </c>
      <c r="B79" s="215" t="s">
        <v>82</v>
      </c>
      <c r="C79" s="52" t="s">
        <v>151</v>
      </c>
      <c r="D79" s="74">
        <v>4</v>
      </c>
      <c r="E79" s="69"/>
      <c r="F79" s="69" t="s">
        <v>56</v>
      </c>
      <c r="G79" s="91">
        <f>SUM(H79:N79)</f>
        <v>0</v>
      </c>
      <c r="H79" s="66"/>
      <c r="I79" s="67"/>
      <c r="J79" s="67"/>
      <c r="K79" s="67"/>
      <c r="L79" s="67"/>
      <c r="M79" s="67"/>
      <c r="N79" s="67"/>
      <c r="O79" s="66"/>
      <c r="P79" s="68"/>
      <c r="Q79" s="66"/>
      <c r="R79" s="68"/>
      <c r="S79" s="66"/>
      <c r="T79" s="187"/>
      <c r="U79" s="66"/>
      <c r="V79" s="68"/>
      <c r="W79" s="66"/>
      <c r="X79" s="68"/>
      <c r="Y79" s="66"/>
      <c r="Z79" s="68"/>
      <c r="AA79" s="74">
        <v>4</v>
      </c>
      <c r="AB79" s="266">
        <v>4</v>
      </c>
      <c r="AC79" s="104"/>
      <c r="AD79" s="104"/>
      <c r="AE79" s="104">
        <v>4</v>
      </c>
    </row>
    <row r="80" spans="1:31" ht="17.100000000000001" customHeight="1" thickBot="1" x14ac:dyDescent="0.3">
      <c r="A80" s="235">
        <v>3</v>
      </c>
      <c r="B80" s="216" t="s">
        <v>83</v>
      </c>
      <c r="C80" s="217" t="s">
        <v>152</v>
      </c>
      <c r="D80" s="74">
        <v>16</v>
      </c>
      <c r="E80" s="69"/>
      <c r="F80" s="218" t="s">
        <v>57</v>
      </c>
      <c r="G80" s="91">
        <f>SUM(H80:N80)</f>
        <v>0</v>
      </c>
      <c r="H80" s="66"/>
      <c r="I80" s="67"/>
      <c r="J80" s="67"/>
      <c r="K80" s="67"/>
      <c r="L80" s="67"/>
      <c r="M80" s="67"/>
      <c r="N80" s="67"/>
      <c r="O80" s="66"/>
      <c r="P80" s="68"/>
      <c r="Q80" s="66"/>
      <c r="R80" s="68"/>
      <c r="S80" s="66"/>
      <c r="T80" s="187"/>
      <c r="U80" s="66"/>
      <c r="V80" s="68"/>
      <c r="W80" s="66"/>
      <c r="X80" s="68"/>
      <c r="Y80" s="66"/>
      <c r="Z80" s="68"/>
      <c r="AA80" s="74">
        <v>16</v>
      </c>
      <c r="AB80" s="267">
        <v>16</v>
      </c>
      <c r="AC80" s="104"/>
      <c r="AD80" s="104"/>
      <c r="AE80" s="104">
        <v>16</v>
      </c>
    </row>
    <row r="81" spans="1:31" s="30" customFormat="1" ht="17.100000000000001" customHeight="1" thickTop="1" thickBot="1" x14ac:dyDescent="0.3">
      <c r="A81" s="315" t="s">
        <v>11</v>
      </c>
      <c r="B81" s="316"/>
      <c r="C81" s="75"/>
      <c r="D81" s="76">
        <f>SUM(D78:D80)</f>
        <v>24</v>
      </c>
      <c r="E81" s="77"/>
      <c r="F81" s="77"/>
      <c r="G81" s="76">
        <f>SUM(G78:G80)</f>
        <v>0</v>
      </c>
      <c r="H81" s="76">
        <f t="shared" ref="H81:AB81" si="12">SUM(H78:H80)</f>
        <v>0</v>
      </c>
      <c r="I81" s="76">
        <f t="shared" si="12"/>
        <v>0</v>
      </c>
      <c r="J81" s="76">
        <f t="shared" si="12"/>
        <v>0</v>
      </c>
      <c r="K81" s="76">
        <f t="shared" si="12"/>
        <v>0</v>
      </c>
      <c r="L81" s="76">
        <f t="shared" si="12"/>
        <v>0</v>
      </c>
      <c r="M81" s="76">
        <f t="shared" si="12"/>
        <v>0</v>
      </c>
      <c r="N81" s="76">
        <f t="shared" si="12"/>
        <v>0</v>
      </c>
      <c r="O81" s="76">
        <f t="shared" si="12"/>
        <v>0</v>
      </c>
      <c r="P81" s="76">
        <f t="shared" si="12"/>
        <v>0</v>
      </c>
      <c r="Q81" s="76">
        <f t="shared" si="12"/>
        <v>0</v>
      </c>
      <c r="R81" s="76">
        <f t="shared" si="12"/>
        <v>0</v>
      </c>
      <c r="S81" s="76">
        <f t="shared" si="12"/>
        <v>0</v>
      </c>
      <c r="T81" s="76">
        <f t="shared" si="12"/>
        <v>0</v>
      </c>
      <c r="U81" s="76">
        <f t="shared" si="12"/>
        <v>0</v>
      </c>
      <c r="V81" s="76">
        <f t="shared" si="12"/>
        <v>0</v>
      </c>
      <c r="W81" s="76">
        <f t="shared" si="12"/>
        <v>0</v>
      </c>
      <c r="X81" s="76">
        <f t="shared" si="12"/>
        <v>0</v>
      </c>
      <c r="Y81" s="76">
        <f t="shared" si="12"/>
        <v>0</v>
      </c>
      <c r="Z81" s="76">
        <f t="shared" si="12"/>
        <v>0</v>
      </c>
      <c r="AA81" s="76">
        <f t="shared" si="12"/>
        <v>24</v>
      </c>
      <c r="AB81" s="76">
        <f t="shared" si="12"/>
        <v>24</v>
      </c>
      <c r="AC81" s="78">
        <f>SUM(AC65:AC80)</f>
        <v>0</v>
      </c>
      <c r="AD81" s="78">
        <f>SUM(AD65:AD80)</f>
        <v>0</v>
      </c>
      <c r="AE81" s="78">
        <f>SUM(AE78:AE80)</f>
        <v>24</v>
      </c>
    </row>
    <row r="82" spans="1:31" s="24" customFormat="1" ht="17.100000000000001" customHeight="1" thickTop="1" thickBot="1" x14ac:dyDescent="0.3">
      <c r="A82" s="317" t="s">
        <v>138</v>
      </c>
      <c r="B82" s="318"/>
      <c r="C82" s="80"/>
      <c r="D82" s="79">
        <f>D20+D33+D44+D76+D57+D81</f>
        <v>183</v>
      </c>
      <c r="E82" s="319"/>
      <c r="F82" s="320"/>
      <c r="G82" s="81">
        <f t="shared" ref="G82:AB82" si="13">G20+G33+G44+G76+G57+G81</f>
        <v>1730</v>
      </c>
      <c r="H82" s="81">
        <f t="shared" si="13"/>
        <v>620</v>
      </c>
      <c r="I82" s="81">
        <f t="shared" si="13"/>
        <v>750</v>
      </c>
      <c r="J82" s="81">
        <f t="shared" si="13"/>
        <v>0</v>
      </c>
      <c r="K82" s="81">
        <f t="shared" si="13"/>
        <v>120</v>
      </c>
      <c r="L82" s="81">
        <f t="shared" si="13"/>
        <v>120</v>
      </c>
      <c r="M82" s="81">
        <f t="shared" si="13"/>
        <v>120</v>
      </c>
      <c r="N82" s="81">
        <f t="shared" si="13"/>
        <v>0</v>
      </c>
      <c r="O82" s="81">
        <f t="shared" si="13"/>
        <v>125</v>
      </c>
      <c r="P82" s="81">
        <f t="shared" si="13"/>
        <v>225</v>
      </c>
      <c r="Q82" s="81">
        <f t="shared" si="13"/>
        <v>150</v>
      </c>
      <c r="R82" s="81">
        <f t="shared" si="13"/>
        <v>195</v>
      </c>
      <c r="S82" s="81">
        <f t="shared" si="13"/>
        <v>120</v>
      </c>
      <c r="T82" s="81">
        <f t="shared" si="13"/>
        <v>225</v>
      </c>
      <c r="U82" s="81">
        <f t="shared" si="13"/>
        <v>120</v>
      </c>
      <c r="V82" s="81">
        <f t="shared" si="13"/>
        <v>195</v>
      </c>
      <c r="W82" s="81">
        <f t="shared" si="13"/>
        <v>105</v>
      </c>
      <c r="X82" s="81">
        <f t="shared" si="13"/>
        <v>240</v>
      </c>
      <c r="Y82" s="81">
        <f t="shared" si="13"/>
        <v>0</v>
      </c>
      <c r="Z82" s="81">
        <f t="shared" si="13"/>
        <v>30</v>
      </c>
      <c r="AA82" s="81">
        <f t="shared" si="13"/>
        <v>77</v>
      </c>
      <c r="AB82" s="81">
        <f t="shared" si="13"/>
        <v>95.4</v>
      </c>
      <c r="AC82" s="81"/>
      <c r="AD82" s="81"/>
      <c r="AE82" s="81">
        <f>AE20+AE33+AE44+AE76+AE57+AE81</f>
        <v>105.7</v>
      </c>
    </row>
    <row r="83" spans="1:31" ht="17.100000000000001" customHeight="1" thickTop="1" thickBot="1" x14ac:dyDescent="0.3">
      <c r="A83" s="317" t="s">
        <v>139</v>
      </c>
      <c r="B83" s="318"/>
      <c r="C83" s="80"/>
      <c r="D83" s="79">
        <f>D20+D33+D44+D76+D70+D81</f>
        <v>183</v>
      </c>
      <c r="E83" s="319"/>
      <c r="F83" s="320"/>
      <c r="G83" s="81">
        <f t="shared" ref="G83:AB83" si="14">G20+G33+G44+G76+G70+G81</f>
        <v>1730</v>
      </c>
      <c r="H83" s="81">
        <f t="shared" si="14"/>
        <v>605</v>
      </c>
      <c r="I83" s="81">
        <f t="shared" si="14"/>
        <v>795</v>
      </c>
      <c r="J83" s="81">
        <f t="shared" si="14"/>
        <v>0</v>
      </c>
      <c r="K83" s="81">
        <f t="shared" si="14"/>
        <v>90</v>
      </c>
      <c r="L83" s="81">
        <f t="shared" si="14"/>
        <v>120</v>
      </c>
      <c r="M83" s="81">
        <f t="shared" si="14"/>
        <v>120</v>
      </c>
      <c r="N83" s="81">
        <f t="shared" si="14"/>
        <v>0</v>
      </c>
      <c r="O83" s="81">
        <f t="shared" si="14"/>
        <v>125</v>
      </c>
      <c r="P83" s="81">
        <f t="shared" si="14"/>
        <v>225</v>
      </c>
      <c r="Q83" s="81">
        <f t="shared" si="14"/>
        <v>150</v>
      </c>
      <c r="R83" s="81">
        <f t="shared" si="14"/>
        <v>195</v>
      </c>
      <c r="S83" s="81">
        <f t="shared" si="14"/>
        <v>120</v>
      </c>
      <c r="T83" s="81">
        <f t="shared" si="14"/>
        <v>225</v>
      </c>
      <c r="U83" s="81">
        <f t="shared" si="14"/>
        <v>135</v>
      </c>
      <c r="V83" s="81">
        <f t="shared" si="14"/>
        <v>180</v>
      </c>
      <c r="W83" s="81">
        <f t="shared" si="14"/>
        <v>75</v>
      </c>
      <c r="X83" s="81">
        <f t="shared" si="14"/>
        <v>270</v>
      </c>
      <c r="Y83" s="81">
        <f t="shared" si="14"/>
        <v>0</v>
      </c>
      <c r="Z83" s="81">
        <f t="shared" si="14"/>
        <v>30</v>
      </c>
      <c r="AA83" s="81">
        <f t="shared" si="14"/>
        <v>77</v>
      </c>
      <c r="AB83" s="81">
        <f t="shared" si="14"/>
        <v>95.4</v>
      </c>
      <c r="AC83" s="81"/>
      <c r="AD83" s="81"/>
      <c r="AE83" s="81">
        <f>AE20+AE33+AE44+AE76+AE70+AE81</f>
        <v>105.7</v>
      </c>
    </row>
    <row r="84" spans="1:31" ht="13.05" customHeight="1" thickTop="1" thickBot="1" x14ac:dyDescent="0.3">
      <c r="A84" s="44"/>
      <c r="B84" s="44"/>
      <c r="C84" s="321" t="s">
        <v>157</v>
      </c>
      <c r="D84" s="44"/>
      <c r="E84" s="44" t="s">
        <v>15</v>
      </c>
      <c r="F84" s="44"/>
      <c r="G84" s="46">
        <f>SUM(O82:Z82)</f>
        <v>1730</v>
      </c>
      <c r="H84" s="44"/>
      <c r="I84" s="44"/>
      <c r="J84" s="44"/>
      <c r="K84" s="44"/>
      <c r="L84" s="44"/>
      <c r="M84" s="44"/>
      <c r="N84" s="44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47"/>
      <c r="AB84" s="47"/>
      <c r="AC84" s="47"/>
      <c r="AD84" s="47"/>
      <c r="AE84" s="48"/>
    </row>
    <row r="85" spans="1:31" ht="13.5" customHeight="1" thickTop="1" thickBot="1" x14ac:dyDescent="0.3">
      <c r="A85" s="44"/>
      <c r="B85" s="44"/>
      <c r="C85" s="322"/>
      <c r="D85" s="44"/>
      <c r="E85" s="44" t="s">
        <v>16</v>
      </c>
      <c r="F85" s="44"/>
      <c r="G85" s="46">
        <f>SUM(H82:N82)</f>
        <v>1730</v>
      </c>
      <c r="H85" s="44"/>
      <c r="I85" s="44"/>
      <c r="J85" s="324" t="s">
        <v>13</v>
      </c>
      <c r="K85" s="324"/>
      <c r="L85" s="324"/>
      <c r="M85" s="324"/>
      <c r="N85" s="325"/>
      <c r="O85" s="94">
        <f>COUNTIF($E8:$E83,1)-COUNTIF($E$60:$E$69,1)</f>
        <v>3</v>
      </c>
      <c r="P85" s="95">
        <f>COUNTIF($F8:$F83,1)-COUNTIF($F$60:$F$69,1)</f>
        <v>6</v>
      </c>
      <c r="Q85" s="94">
        <f>COUNTIF($E8:$E83,2)-COUNTIF($E$60:$E$69,2)</f>
        <v>5</v>
      </c>
      <c r="R85" s="95">
        <f>COUNTIF($F8:$F83,2)-COUNTIF($F$60:$F$69,2)</f>
        <v>4</v>
      </c>
      <c r="S85" s="94">
        <f>COUNTIF($E8:$E83,3)-COUNTIF($E$60:$E$69,3)</f>
        <v>2</v>
      </c>
      <c r="T85" s="95">
        <f>COUNTIF($F8:$F83,3)-COUNTIF($F$60:$F$69,3)</f>
        <v>9</v>
      </c>
      <c r="U85" s="94">
        <f>COUNTIF($E8:$E83,4)-COUNTIF($E$60:$E$69,4)</f>
        <v>4</v>
      </c>
      <c r="V85" s="95">
        <f>COUNTIF($F8:$F83,4)-COUNTIF($F$60:$F$69,4)</f>
        <v>3</v>
      </c>
      <c r="W85" s="94">
        <f>COUNTIF($E8:$E83,5)-COUNTIF($E$60:$E$69,5)</f>
        <v>2</v>
      </c>
      <c r="X85" s="95">
        <f>COUNTIF($F8:$F83,5)-COUNTIF($F$60:$F$69,5)</f>
        <v>8</v>
      </c>
      <c r="Y85" s="94">
        <f>COUNTIF($E8:$E83,6)-COUNTIF($E$60:$E$69,6)</f>
        <v>0</v>
      </c>
      <c r="Z85" s="95">
        <f>COUNTIF($F8:$F83,6)-COUNTIF($F$60:$F$69,6)</f>
        <v>2</v>
      </c>
      <c r="AA85" s="47"/>
      <c r="AB85" s="47"/>
      <c r="AC85" s="47"/>
      <c r="AD85" s="47"/>
      <c r="AE85" s="48"/>
    </row>
    <row r="86" spans="1:31" ht="13.5" customHeight="1" thickTop="1" x14ac:dyDescent="0.25">
      <c r="A86" s="44"/>
      <c r="B86" s="44"/>
      <c r="C86" s="45"/>
      <c r="D86" s="44"/>
      <c r="E86" s="44"/>
      <c r="F86" s="44"/>
      <c r="G86" s="46"/>
      <c r="H86" s="44"/>
      <c r="I86" s="44"/>
      <c r="J86" s="222"/>
      <c r="K86" s="222"/>
      <c r="L86" s="222"/>
      <c r="M86" s="222"/>
      <c r="N86" s="222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47"/>
      <c r="AB86" s="47"/>
      <c r="AC86" s="47"/>
      <c r="AD86" s="47"/>
      <c r="AE86" s="48"/>
    </row>
    <row r="87" spans="1:31" ht="13.5" customHeight="1" thickBot="1" x14ac:dyDescent="0.3">
      <c r="A87" s="44"/>
      <c r="B87" s="44"/>
      <c r="C87" s="322" t="s">
        <v>158</v>
      </c>
      <c r="D87" s="44"/>
      <c r="E87" s="44" t="s">
        <v>15</v>
      </c>
      <c r="F87" s="44"/>
      <c r="G87" s="46">
        <f>SUM(O83:Z83)</f>
        <v>1730</v>
      </c>
      <c r="H87" s="44"/>
      <c r="I87" s="44"/>
      <c r="J87" s="222"/>
      <c r="K87" s="222"/>
      <c r="L87" s="222"/>
      <c r="M87" s="222"/>
      <c r="N87" s="222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47"/>
      <c r="AB87" s="47"/>
      <c r="AC87" s="47"/>
      <c r="AD87" s="47"/>
      <c r="AE87" s="48"/>
    </row>
    <row r="88" spans="1:31" ht="13.5" customHeight="1" thickTop="1" thickBot="1" x14ac:dyDescent="0.3">
      <c r="A88" s="44"/>
      <c r="B88" s="44"/>
      <c r="C88" s="322"/>
      <c r="D88" s="44"/>
      <c r="E88" s="44" t="s">
        <v>16</v>
      </c>
      <c r="F88" s="44"/>
      <c r="G88" s="46">
        <f>SUM(H83:N83)</f>
        <v>1730</v>
      </c>
      <c r="H88" s="44"/>
      <c r="I88" s="44"/>
      <c r="J88" s="324" t="s">
        <v>13</v>
      </c>
      <c r="K88" s="324"/>
      <c r="L88" s="324"/>
      <c r="M88" s="324"/>
      <c r="N88" s="325"/>
      <c r="O88" s="94">
        <f>COUNTIF($E8:$E83,1)-COUNTIF($E$48:$E$57,1)</f>
        <v>3</v>
      </c>
      <c r="P88" s="95">
        <f>COUNTIF($F8:$F83,1)-COUNTIF($F$48:$F$57,1)</f>
        <v>6</v>
      </c>
      <c r="Q88" s="94">
        <f>COUNTIF($E8:$E83,2)-COUNTIF($E$48:$E$56,2)</f>
        <v>5</v>
      </c>
      <c r="R88" s="95">
        <f>COUNTIF($F8:$F83,2)-COUNTIF(F48:F57,2)</f>
        <v>4</v>
      </c>
      <c r="S88" s="96">
        <f>COUNTIF($E8:$E83,3)-COUNTIF(E48:E57,3)</f>
        <v>2</v>
      </c>
      <c r="T88" s="97">
        <f>COUNTIF($F8:$F83,3)-COUNTIF($F$48:$F$56,3)</f>
        <v>9</v>
      </c>
      <c r="U88" s="94">
        <f>COUNTIF($E8:$E83,4)-COUNTIF($E$48:$E$56,4)</f>
        <v>4</v>
      </c>
      <c r="V88" s="95">
        <f>COUNTIF($F8:$F83,4)-COUNTIF($F$48:$F$56,4)</f>
        <v>3</v>
      </c>
      <c r="W88" s="94">
        <f>COUNTIF($E8:$E83,5)-COUNTIF($E$48:$E$56,5)</f>
        <v>2</v>
      </c>
      <c r="X88" s="95">
        <f>COUNTIF($F8:$F83,5)-COUNTIF($F$48:$F$56,5)</f>
        <v>9</v>
      </c>
      <c r="Y88" s="94">
        <f>COUNTIF($E8:$E83,6)-COUNTIF($E$48:$E$56,6)</f>
        <v>0</v>
      </c>
      <c r="Z88" s="95">
        <f>COUNTIF($F8:$F83,6)-COUNTIF($F$48:$F$56,6)</f>
        <v>2</v>
      </c>
      <c r="AA88" s="47"/>
      <c r="AB88" s="47"/>
      <c r="AC88" s="47"/>
      <c r="AD88" s="47"/>
      <c r="AE88" s="48"/>
    </row>
    <row r="89" spans="1:31" ht="13.05" customHeight="1" thickTop="1" x14ac:dyDescent="0.25">
      <c r="A89" s="44"/>
      <c r="B89" s="44"/>
      <c r="C89" s="45"/>
      <c r="D89" s="44"/>
      <c r="E89" s="44"/>
      <c r="F89" s="44"/>
      <c r="G89" s="46" t="str">
        <f>IF(G84=G85,"","BŁĄD !!! SPRAWDŹ WIERSZ OGÓŁEM")</f>
        <v/>
      </c>
      <c r="H89" s="44"/>
      <c r="I89" s="44"/>
      <c r="J89" s="44"/>
      <c r="K89" s="44"/>
      <c r="L89" s="44"/>
      <c r="M89" s="44"/>
      <c r="N89" s="44"/>
      <c r="O89" s="44" t="str">
        <f>IF(O85&gt;8,"za dużo E","")</f>
        <v/>
      </c>
      <c r="P89" s="44"/>
      <c r="Q89" s="44" t="str">
        <f>IF(Q85&gt;8,"za dużo E","")</f>
        <v/>
      </c>
      <c r="R89" s="44"/>
      <c r="S89" s="44" t="str">
        <f>IF(S85&gt;8,"za dużo E","")</f>
        <v/>
      </c>
      <c r="T89" s="44"/>
      <c r="U89" s="44" t="str">
        <f>IF(U85&gt;8,"za dużo E","")</f>
        <v/>
      </c>
      <c r="V89" s="44"/>
      <c r="W89" s="44" t="str">
        <f>IF(W85&gt;8,"za dużo E","")</f>
        <v/>
      </c>
      <c r="X89" s="44"/>
      <c r="Y89" s="44" t="str">
        <f>IF(Y85&gt;8,"za dużo E","")</f>
        <v/>
      </c>
      <c r="Z89" s="44"/>
      <c r="AA89" s="47"/>
      <c r="AB89" s="47"/>
      <c r="AC89" s="47"/>
      <c r="AD89" s="47"/>
      <c r="AE89" s="48"/>
    </row>
    <row r="90" spans="1:31" ht="17.100000000000001" customHeight="1" x14ac:dyDescent="0.25">
      <c r="A90" s="326" t="s">
        <v>39</v>
      </c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8"/>
    </row>
    <row r="91" spans="1:31" ht="17.100000000000001" customHeight="1" x14ac:dyDescent="0.25">
      <c r="A91" s="329"/>
      <c r="B91" s="330"/>
      <c r="C91" s="330"/>
      <c r="D91" s="330"/>
      <c r="E91" s="330"/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1"/>
    </row>
    <row r="92" spans="1:31" ht="17.100000000000001" customHeight="1" x14ac:dyDescent="0.25">
      <c r="A92" s="332" t="s">
        <v>29</v>
      </c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4" t="s">
        <v>160</v>
      </c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</row>
    <row r="93" spans="1:31" ht="30" customHeight="1" x14ac:dyDescent="0.25">
      <c r="A93" s="333"/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</row>
    <row r="94" spans="1:31" ht="30.75" customHeight="1" x14ac:dyDescent="0.25">
      <c r="A94" s="332" t="s">
        <v>40</v>
      </c>
      <c r="B94" s="332"/>
      <c r="C94" s="332"/>
      <c r="D94" s="332"/>
      <c r="E94" s="332"/>
      <c r="F94" s="332"/>
      <c r="G94" s="332"/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2"/>
      <c r="S94" s="332"/>
      <c r="T94" s="332"/>
      <c r="U94" s="332"/>
      <c r="V94" s="332"/>
      <c r="W94" s="332"/>
      <c r="X94" s="332"/>
      <c r="Y94" s="332"/>
      <c r="Z94" s="332"/>
      <c r="AA94" s="338">
        <f>(AA82/D82)*100</f>
        <v>42.076502732240442</v>
      </c>
      <c r="AB94" s="338"/>
      <c r="AC94" s="338"/>
      <c r="AD94" s="338"/>
      <c r="AE94" s="338"/>
    </row>
    <row r="95" spans="1:31" ht="28.5" customHeight="1" x14ac:dyDescent="0.25">
      <c r="A95" s="332" t="s">
        <v>30</v>
      </c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  <c r="Z95" s="332"/>
      <c r="AA95" s="338">
        <f>(AB82/D82)*100</f>
        <v>52.131147540983612</v>
      </c>
      <c r="AB95" s="338"/>
      <c r="AC95" s="338"/>
      <c r="AD95" s="338"/>
      <c r="AE95" s="338"/>
    </row>
    <row r="96" spans="1:31" ht="17.100000000000001" customHeight="1" x14ac:dyDescent="0.25">
      <c r="A96" s="335" t="s">
        <v>34</v>
      </c>
      <c r="B96" s="335"/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7">
        <f>AD82*100/D82</f>
        <v>0</v>
      </c>
      <c r="AB96" s="337"/>
      <c r="AC96" s="337"/>
      <c r="AD96" s="337"/>
      <c r="AE96" s="337"/>
    </row>
    <row r="97" spans="1:31" ht="30.75" customHeight="1" x14ac:dyDescent="0.25">
      <c r="A97" s="335"/>
      <c r="B97" s="335"/>
      <c r="C97" s="335"/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7"/>
      <c r="AB97" s="337"/>
      <c r="AC97" s="337"/>
      <c r="AD97" s="337"/>
      <c r="AE97" s="337"/>
    </row>
    <row r="98" spans="1:31" ht="17.100000000000001" customHeight="1" x14ac:dyDescent="0.25">
      <c r="A98" s="335" t="s">
        <v>31</v>
      </c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6"/>
      <c r="AA98" s="337">
        <f>AE82/D82*100</f>
        <v>57.759562841530055</v>
      </c>
      <c r="AB98" s="337"/>
      <c r="AC98" s="337"/>
      <c r="AD98" s="337"/>
      <c r="AE98" s="337"/>
    </row>
    <row r="99" spans="1:31" ht="17.100000000000001" customHeight="1" x14ac:dyDescent="0.25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6"/>
      <c r="AA99" s="337"/>
      <c r="AB99" s="337"/>
      <c r="AC99" s="337"/>
      <c r="AD99" s="337"/>
      <c r="AE99" s="337"/>
    </row>
    <row r="100" spans="1:31" ht="17.100000000000001" customHeight="1" x14ac:dyDescent="0.25">
      <c r="G100" s="30"/>
      <c r="AA100" s="42"/>
      <c r="AB100" s="42"/>
      <c r="AC100" s="42"/>
      <c r="AD100" s="42"/>
      <c r="AE100" s="42"/>
    </row>
    <row r="101" spans="1:31" ht="17.100000000000001" customHeight="1" x14ac:dyDescent="0.25">
      <c r="G101" s="30"/>
      <c r="AA101" s="43"/>
      <c r="AB101" s="43"/>
      <c r="AC101" s="43"/>
      <c r="AD101" s="43"/>
      <c r="AE101" s="43"/>
    </row>
    <row r="102" spans="1:31" ht="17.100000000000001" customHeight="1" x14ac:dyDescent="0.25">
      <c r="G102" s="30"/>
    </row>
    <row r="103" spans="1:31" ht="17.100000000000001" customHeight="1" x14ac:dyDescent="0.25">
      <c r="G103" s="30"/>
    </row>
    <row r="104" spans="1:31" ht="17.100000000000001" customHeight="1" x14ac:dyDescent="0.25">
      <c r="G104" s="30"/>
    </row>
    <row r="105" spans="1:31" ht="17.100000000000001" customHeight="1" x14ac:dyDescent="0.25">
      <c r="G105" s="30"/>
    </row>
    <row r="106" spans="1:31" ht="17.100000000000001" customHeight="1" x14ac:dyDescent="0.25">
      <c r="G106" s="30"/>
    </row>
    <row r="107" spans="1:31" ht="17.100000000000001" customHeight="1" x14ac:dyDescent="0.25">
      <c r="G107" s="30"/>
    </row>
    <row r="108" spans="1:31" ht="17.100000000000001" customHeight="1" x14ac:dyDescent="0.25">
      <c r="G108" s="30"/>
    </row>
    <row r="109" spans="1:31" ht="17.100000000000001" customHeight="1" x14ac:dyDescent="0.25">
      <c r="G109" s="30"/>
    </row>
    <row r="110" spans="1:31" ht="17.100000000000001" customHeight="1" x14ac:dyDescent="0.25">
      <c r="G110" s="30"/>
    </row>
    <row r="111" spans="1:31" ht="17.100000000000001" customHeight="1" x14ac:dyDescent="0.25">
      <c r="G111" s="30"/>
    </row>
    <row r="112" spans="1:31" ht="17.100000000000001" customHeight="1" x14ac:dyDescent="0.25">
      <c r="G112" s="30"/>
    </row>
    <row r="113" spans="7:7" ht="17.100000000000001" customHeight="1" x14ac:dyDescent="0.25">
      <c r="G113" s="30"/>
    </row>
    <row r="114" spans="7:7" ht="17.100000000000001" customHeight="1" x14ac:dyDescent="0.25">
      <c r="G114" s="30"/>
    </row>
    <row r="115" spans="7:7" ht="17.100000000000001" customHeight="1" x14ac:dyDescent="0.25">
      <c r="G115" s="30"/>
    </row>
    <row r="116" spans="7:7" ht="17.100000000000001" customHeight="1" x14ac:dyDescent="0.25">
      <c r="G116" s="30"/>
    </row>
    <row r="117" spans="7:7" ht="17.100000000000001" customHeight="1" x14ac:dyDescent="0.25">
      <c r="G117" s="30"/>
    </row>
    <row r="118" spans="7:7" ht="17.100000000000001" customHeight="1" x14ac:dyDescent="0.25">
      <c r="G118" s="30"/>
    </row>
    <row r="119" spans="7:7" ht="17.100000000000001" customHeight="1" x14ac:dyDescent="0.25">
      <c r="G119" s="30"/>
    </row>
    <row r="120" spans="7:7" ht="17.100000000000001" customHeight="1" x14ac:dyDescent="0.25">
      <c r="G120" s="30"/>
    </row>
    <row r="121" spans="7:7" ht="17.100000000000001" customHeight="1" x14ac:dyDescent="0.25">
      <c r="G121" s="30"/>
    </row>
    <row r="122" spans="7:7" ht="17.100000000000001" customHeight="1" x14ac:dyDescent="0.25">
      <c r="G122" s="30"/>
    </row>
    <row r="123" spans="7:7" ht="17.100000000000001" customHeight="1" x14ac:dyDescent="0.25">
      <c r="G123" s="30"/>
    </row>
    <row r="124" spans="7:7" ht="17.100000000000001" customHeight="1" x14ac:dyDescent="0.25">
      <c r="G124" s="30"/>
    </row>
    <row r="125" spans="7:7" ht="17.100000000000001" customHeight="1" x14ac:dyDescent="0.25">
      <c r="G125" s="30"/>
    </row>
    <row r="126" spans="7:7" ht="17.100000000000001" customHeight="1" x14ac:dyDescent="0.25">
      <c r="G126" s="30"/>
    </row>
    <row r="127" spans="7:7" ht="17.100000000000001" customHeight="1" x14ac:dyDescent="0.25">
      <c r="G127" s="30"/>
    </row>
    <row r="128" spans="7:7" ht="17.100000000000001" customHeight="1" x14ac:dyDescent="0.25">
      <c r="G128" s="30"/>
    </row>
    <row r="129" spans="7:7" ht="17.100000000000001" customHeight="1" x14ac:dyDescent="0.25">
      <c r="G129" s="30"/>
    </row>
    <row r="130" spans="7:7" ht="17.100000000000001" customHeight="1" x14ac:dyDescent="0.25">
      <c r="G130" s="30"/>
    </row>
    <row r="131" spans="7:7" ht="17.100000000000001" customHeight="1" x14ac:dyDescent="0.25">
      <c r="G131" s="30"/>
    </row>
    <row r="132" spans="7:7" ht="17.100000000000001" customHeight="1" x14ac:dyDescent="0.25">
      <c r="G132" s="30"/>
    </row>
    <row r="133" spans="7:7" ht="17.100000000000001" customHeight="1" x14ac:dyDescent="0.25">
      <c r="G133" s="30"/>
    </row>
    <row r="134" spans="7:7" ht="17.100000000000001" customHeight="1" x14ac:dyDescent="0.25">
      <c r="G134" s="30"/>
    </row>
    <row r="135" spans="7:7" ht="17.100000000000001" customHeight="1" x14ac:dyDescent="0.25">
      <c r="G135" s="30"/>
    </row>
    <row r="136" spans="7:7" ht="17.100000000000001" customHeight="1" x14ac:dyDescent="0.25">
      <c r="G136" s="30"/>
    </row>
    <row r="137" spans="7:7" ht="17.100000000000001" customHeight="1" x14ac:dyDescent="0.25">
      <c r="G137" s="30"/>
    </row>
    <row r="138" spans="7:7" ht="17.100000000000001" customHeight="1" x14ac:dyDescent="0.25">
      <c r="G138" s="30"/>
    </row>
    <row r="139" spans="7:7" ht="17.100000000000001" customHeight="1" x14ac:dyDescent="0.25">
      <c r="G139" s="30"/>
    </row>
    <row r="140" spans="7:7" ht="17.100000000000001" customHeight="1" x14ac:dyDescent="0.25">
      <c r="G140" s="30"/>
    </row>
    <row r="141" spans="7:7" ht="17.100000000000001" customHeight="1" x14ac:dyDescent="0.25">
      <c r="G141" s="30"/>
    </row>
    <row r="142" spans="7:7" ht="17.100000000000001" customHeight="1" x14ac:dyDescent="0.25">
      <c r="G142" s="30"/>
    </row>
    <row r="143" spans="7:7" ht="17.100000000000001" customHeight="1" x14ac:dyDescent="0.25">
      <c r="G143" s="30"/>
    </row>
    <row r="144" spans="7:7" ht="17.100000000000001" customHeight="1" x14ac:dyDescent="0.25">
      <c r="G144" s="30"/>
    </row>
    <row r="145" spans="7:7" ht="17.100000000000001" customHeight="1" x14ac:dyDescent="0.25">
      <c r="G145" s="30"/>
    </row>
    <row r="146" spans="7:7" ht="17.100000000000001" customHeight="1" x14ac:dyDescent="0.25">
      <c r="G146" s="30"/>
    </row>
    <row r="147" spans="7:7" ht="17.100000000000001" customHeight="1" x14ac:dyDescent="0.25">
      <c r="G147" s="30"/>
    </row>
    <row r="148" spans="7:7" ht="17.100000000000001" customHeight="1" x14ac:dyDescent="0.25">
      <c r="G148" s="30"/>
    </row>
    <row r="149" spans="7:7" ht="17.100000000000001" customHeight="1" x14ac:dyDescent="0.25">
      <c r="G149" s="30"/>
    </row>
    <row r="150" spans="7:7" ht="17.100000000000001" customHeight="1" x14ac:dyDescent="0.25">
      <c r="G150" s="30"/>
    </row>
    <row r="151" spans="7:7" ht="17.100000000000001" customHeight="1" x14ac:dyDescent="0.25">
      <c r="G151" s="30"/>
    </row>
    <row r="152" spans="7:7" ht="17.100000000000001" customHeight="1" x14ac:dyDescent="0.25">
      <c r="G152" s="30"/>
    </row>
    <row r="153" spans="7:7" ht="17.100000000000001" customHeight="1" x14ac:dyDescent="0.25">
      <c r="G153" s="30"/>
    </row>
    <row r="154" spans="7:7" ht="17.100000000000001" customHeight="1" x14ac:dyDescent="0.25">
      <c r="G154" s="30"/>
    </row>
    <row r="155" spans="7:7" ht="17.100000000000001" customHeight="1" x14ac:dyDescent="0.25">
      <c r="G155" s="30"/>
    </row>
    <row r="156" spans="7:7" x14ac:dyDescent="0.25">
      <c r="G156" s="30"/>
    </row>
    <row r="157" spans="7:7" x14ac:dyDescent="0.25">
      <c r="G157" s="30"/>
    </row>
    <row r="158" spans="7:7" x14ac:dyDescent="0.25">
      <c r="G158" s="30"/>
    </row>
    <row r="159" spans="7:7" x14ac:dyDescent="0.25">
      <c r="G159" s="30"/>
    </row>
    <row r="160" spans="7:7" x14ac:dyDescent="0.25">
      <c r="G160" s="30"/>
    </row>
    <row r="161" spans="7:7" x14ac:dyDescent="0.25">
      <c r="G161" s="30"/>
    </row>
    <row r="162" spans="7:7" x14ac:dyDescent="0.25">
      <c r="G162" s="30"/>
    </row>
    <row r="163" spans="7:7" x14ac:dyDescent="0.25">
      <c r="G163" s="30"/>
    </row>
    <row r="164" spans="7:7" x14ac:dyDescent="0.25">
      <c r="G164" s="30"/>
    </row>
    <row r="165" spans="7:7" x14ac:dyDescent="0.25">
      <c r="G165" s="30"/>
    </row>
    <row r="166" spans="7:7" x14ac:dyDescent="0.25">
      <c r="G166" s="30"/>
    </row>
    <row r="167" spans="7:7" x14ac:dyDescent="0.25">
      <c r="G167" s="30"/>
    </row>
    <row r="168" spans="7:7" x14ac:dyDescent="0.25">
      <c r="G168" s="30"/>
    </row>
    <row r="169" spans="7:7" x14ac:dyDescent="0.25">
      <c r="G169" s="30"/>
    </row>
    <row r="170" spans="7:7" x14ac:dyDescent="0.25">
      <c r="G170" s="30"/>
    </row>
    <row r="171" spans="7:7" x14ac:dyDescent="0.25">
      <c r="G171" s="30"/>
    </row>
    <row r="172" spans="7:7" x14ac:dyDescent="0.25">
      <c r="G172" s="30"/>
    </row>
    <row r="173" spans="7:7" x14ac:dyDescent="0.25">
      <c r="G173" s="30"/>
    </row>
    <row r="174" spans="7:7" x14ac:dyDescent="0.25">
      <c r="G174" s="30"/>
    </row>
    <row r="175" spans="7:7" x14ac:dyDescent="0.25">
      <c r="G175" s="30"/>
    </row>
    <row r="176" spans="7:7" x14ac:dyDescent="0.25">
      <c r="G176" s="30"/>
    </row>
    <row r="177" spans="7:7" x14ac:dyDescent="0.25">
      <c r="G177" s="30"/>
    </row>
    <row r="178" spans="7:7" x14ac:dyDescent="0.25">
      <c r="G178" s="30"/>
    </row>
    <row r="179" spans="7:7" x14ac:dyDescent="0.25">
      <c r="G179" s="30"/>
    </row>
    <row r="180" spans="7:7" x14ac:dyDescent="0.25">
      <c r="G180" s="30"/>
    </row>
    <row r="181" spans="7:7" x14ac:dyDescent="0.25">
      <c r="G181" s="30"/>
    </row>
    <row r="182" spans="7:7" x14ac:dyDescent="0.25">
      <c r="G182" s="30"/>
    </row>
    <row r="183" spans="7:7" x14ac:dyDescent="0.25">
      <c r="G183" s="30"/>
    </row>
    <row r="184" spans="7:7" x14ac:dyDescent="0.25">
      <c r="G184" s="30"/>
    </row>
    <row r="185" spans="7:7" x14ac:dyDescent="0.25">
      <c r="G185" s="30"/>
    </row>
    <row r="186" spans="7:7" x14ac:dyDescent="0.25">
      <c r="G186" s="30"/>
    </row>
    <row r="187" spans="7:7" x14ac:dyDescent="0.25">
      <c r="G187" s="30"/>
    </row>
    <row r="188" spans="7:7" x14ac:dyDescent="0.25">
      <c r="G188" s="30"/>
    </row>
    <row r="189" spans="7:7" x14ac:dyDescent="0.25">
      <c r="G189" s="30"/>
    </row>
    <row r="190" spans="7:7" x14ac:dyDescent="0.25">
      <c r="G190" s="30"/>
    </row>
    <row r="191" spans="7:7" x14ac:dyDescent="0.25">
      <c r="G191" s="30"/>
    </row>
    <row r="192" spans="7:7" x14ac:dyDescent="0.25">
      <c r="G192" s="30"/>
    </row>
    <row r="193" spans="7:7" x14ac:dyDescent="0.25">
      <c r="G193" s="30"/>
    </row>
    <row r="194" spans="7:7" x14ac:dyDescent="0.25">
      <c r="G194" s="30"/>
    </row>
    <row r="195" spans="7:7" x14ac:dyDescent="0.25">
      <c r="G195" s="30"/>
    </row>
    <row r="196" spans="7:7" x14ac:dyDescent="0.25">
      <c r="G196" s="30"/>
    </row>
    <row r="197" spans="7:7" x14ac:dyDescent="0.25">
      <c r="G197" s="30"/>
    </row>
    <row r="198" spans="7:7" x14ac:dyDescent="0.25">
      <c r="G198" s="30"/>
    </row>
    <row r="199" spans="7:7" x14ac:dyDescent="0.25">
      <c r="G199" s="30"/>
    </row>
    <row r="200" spans="7:7" x14ac:dyDescent="0.25">
      <c r="G200" s="30"/>
    </row>
    <row r="201" spans="7:7" x14ac:dyDescent="0.25">
      <c r="G201" s="30"/>
    </row>
    <row r="202" spans="7:7" x14ac:dyDescent="0.25">
      <c r="G202" s="30"/>
    </row>
    <row r="203" spans="7:7" x14ac:dyDescent="0.25">
      <c r="G203" s="30"/>
    </row>
    <row r="204" spans="7:7" x14ac:dyDescent="0.25">
      <c r="G204" s="30"/>
    </row>
    <row r="205" spans="7:7" x14ac:dyDescent="0.25">
      <c r="G205" s="30"/>
    </row>
    <row r="206" spans="7:7" x14ac:dyDescent="0.25">
      <c r="G206" s="30"/>
    </row>
    <row r="207" spans="7:7" x14ac:dyDescent="0.25">
      <c r="G207" s="30"/>
    </row>
    <row r="208" spans="7:7" x14ac:dyDescent="0.25">
      <c r="G208" s="30"/>
    </row>
    <row r="209" spans="7:7" x14ac:dyDescent="0.25">
      <c r="G209" s="30"/>
    </row>
    <row r="210" spans="7:7" x14ac:dyDescent="0.25">
      <c r="G210" s="30"/>
    </row>
    <row r="211" spans="7:7" x14ac:dyDescent="0.25">
      <c r="G211" s="30"/>
    </row>
    <row r="212" spans="7:7" x14ac:dyDescent="0.25">
      <c r="G212" s="30"/>
    </row>
    <row r="213" spans="7:7" x14ac:dyDescent="0.25">
      <c r="G213" s="30"/>
    </row>
    <row r="214" spans="7:7" x14ac:dyDescent="0.25">
      <c r="G214" s="30"/>
    </row>
    <row r="215" spans="7:7" x14ac:dyDescent="0.25">
      <c r="G215" s="30"/>
    </row>
    <row r="216" spans="7:7" x14ac:dyDescent="0.25">
      <c r="G216" s="30"/>
    </row>
    <row r="217" spans="7:7" x14ac:dyDescent="0.25">
      <c r="G217" s="30"/>
    </row>
    <row r="218" spans="7:7" x14ac:dyDescent="0.25">
      <c r="G218" s="30"/>
    </row>
    <row r="219" spans="7:7" x14ac:dyDescent="0.25">
      <c r="G219" s="30"/>
    </row>
    <row r="220" spans="7:7" x14ac:dyDescent="0.25">
      <c r="G220" s="30"/>
    </row>
    <row r="221" spans="7:7" x14ac:dyDescent="0.25">
      <c r="G221" s="30"/>
    </row>
    <row r="222" spans="7:7" x14ac:dyDescent="0.25">
      <c r="G222" s="30"/>
    </row>
    <row r="223" spans="7:7" x14ac:dyDescent="0.25">
      <c r="G223" s="30"/>
    </row>
    <row r="224" spans="7:7" x14ac:dyDescent="0.25">
      <c r="G224" s="30"/>
    </row>
    <row r="225" spans="7:7" x14ac:dyDescent="0.25">
      <c r="G225" s="30"/>
    </row>
    <row r="226" spans="7:7" x14ac:dyDescent="0.25">
      <c r="G226" s="30"/>
    </row>
    <row r="227" spans="7:7" x14ac:dyDescent="0.25">
      <c r="G227" s="30"/>
    </row>
    <row r="228" spans="7:7" x14ac:dyDescent="0.25">
      <c r="G228" s="30"/>
    </row>
    <row r="229" spans="7:7" x14ac:dyDescent="0.25">
      <c r="G229" s="30"/>
    </row>
    <row r="230" spans="7:7" x14ac:dyDescent="0.25">
      <c r="G230" s="30"/>
    </row>
    <row r="231" spans="7:7" x14ac:dyDescent="0.25">
      <c r="G231" s="30"/>
    </row>
    <row r="232" spans="7:7" x14ac:dyDescent="0.25">
      <c r="G232" s="30"/>
    </row>
    <row r="233" spans="7:7" x14ac:dyDescent="0.25">
      <c r="G233" s="30"/>
    </row>
    <row r="234" spans="7:7" x14ac:dyDescent="0.25">
      <c r="G234" s="30"/>
    </row>
    <row r="235" spans="7:7" x14ac:dyDescent="0.25">
      <c r="G235" s="30"/>
    </row>
    <row r="236" spans="7:7" x14ac:dyDescent="0.25">
      <c r="G236" s="30"/>
    </row>
    <row r="237" spans="7:7" x14ac:dyDescent="0.25">
      <c r="G237" s="30"/>
    </row>
    <row r="238" spans="7:7" x14ac:dyDescent="0.25">
      <c r="G238" s="30"/>
    </row>
    <row r="239" spans="7:7" x14ac:dyDescent="0.25">
      <c r="G239" s="30"/>
    </row>
    <row r="240" spans="7:7" x14ac:dyDescent="0.25">
      <c r="G240" s="30"/>
    </row>
    <row r="241" spans="7:7" x14ac:dyDescent="0.25">
      <c r="G241" s="30"/>
    </row>
    <row r="242" spans="7:7" x14ac:dyDescent="0.25">
      <c r="G242" s="30"/>
    </row>
    <row r="243" spans="7:7" x14ac:dyDescent="0.25">
      <c r="G243" s="30"/>
    </row>
    <row r="244" spans="7:7" x14ac:dyDescent="0.25">
      <c r="G244" s="30"/>
    </row>
    <row r="245" spans="7:7" x14ac:dyDescent="0.25">
      <c r="G245" s="30"/>
    </row>
    <row r="246" spans="7:7" x14ac:dyDescent="0.25">
      <c r="G246" s="30"/>
    </row>
    <row r="247" spans="7:7" x14ac:dyDescent="0.25">
      <c r="G247" s="30"/>
    </row>
    <row r="248" spans="7:7" x14ac:dyDescent="0.25">
      <c r="G248" s="30"/>
    </row>
    <row r="249" spans="7:7" x14ac:dyDescent="0.25">
      <c r="G249" s="30"/>
    </row>
    <row r="250" spans="7:7" x14ac:dyDescent="0.25">
      <c r="G250" s="30"/>
    </row>
    <row r="251" spans="7:7" x14ac:dyDescent="0.25">
      <c r="G251" s="30"/>
    </row>
    <row r="252" spans="7:7" x14ac:dyDescent="0.25">
      <c r="G252" s="30"/>
    </row>
    <row r="253" spans="7:7" x14ac:dyDescent="0.25">
      <c r="G253" s="30"/>
    </row>
  </sheetData>
  <mergeCells count="49">
    <mergeCell ref="A98:Z99"/>
    <mergeCell ref="AA98:AE99"/>
    <mergeCell ref="A94:Z94"/>
    <mergeCell ref="AA94:AE94"/>
    <mergeCell ref="A95:Z95"/>
    <mergeCell ref="AA95:AE95"/>
    <mergeCell ref="A96:Z97"/>
    <mergeCell ref="AA96:AE97"/>
    <mergeCell ref="C87:C88"/>
    <mergeCell ref="J88:N88"/>
    <mergeCell ref="A90:AE91"/>
    <mergeCell ref="A92:T93"/>
    <mergeCell ref="U92:AE93"/>
    <mergeCell ref="S84:T84"/>
    <mergeCell ref="U84:V84"/>
    <mergeCell ref="W84:X84"/>
    <mergeCell ref="Y84:Z84"/>
    <mergeCell ref="J85:N85"/>
    <mergeCell ref="A83:B83"/>
    <mergeCell ref="E83:F83"/>
    <mergeCell ref="C84:C85"/>
    <mergeCell ref="O84:P84"/>
    <mergeCell ref="Q84:R84"/>
    <mergeCell ref="A71:AE71"/>
    <mergeCell ref="A76:B76"/>
    <mergeCell ref="A77:AE77"/>
    <mergeCell ref="A81:B81"/>
    <mergeCell ref="A82:B82"/>
    <mergeCell ref="E82:F82"/>
    <mergeCell ref="A47:AE47"/>
    <mergeCell ref="A57:B57"/>
    <mergeCell ref="A58:AE58"/>
    <mergeCell ref="A59:AE59"/>
    <mergeCell ref="A70:B70"/>
    <mergeCell ref="A21:AE21"/>
    <mergeCell ref="A33:B33"/>
    <mergeCell ref="A34:AE34"/>
    <mergeCell ref="A44:B44"/>
    <mergeCell ref="A46:C46"/>
    <mergeCell ref="W3:Z3"/>
    <mergeCell ref="AA3:AE4"/>
    <mergeCell ref="Y4:Z4"/>
    <mergeCell ref="A7:AE7"/>
    <mergeCell ref="A20:B20"/>
    <mergeCell ref="A1:I1"/>
    <mergeCell ref="A2:B2"/>
    <mergeCell ref="G3:N4"/>
    <mergeCell ref="O3:R3"/>
    <mergeCell ref="S3:V3"/>
  </mergeCells>
  <printOptions horizontalCentered="1" gridLinesSet="0"/>
  <pageMargins left="0.23622047244094491" right="0.23622047244094491" top="0.59055118110236227" bottom="0.59055118110236227" header="0.19685039370078741" footer="0"/>
  <pageSetup paperSize="9" scale="72" fitToHeight="0" orientation="landscape" cellComments="asDisplayed" r:id="rId1"/>
  <headerFooter differentFirst="1" scaleWithDoc="0" alignWithMargins="0">
    <oddHeader xml:space="preserve">&amp;C
</oddHeader>
  </headerFooter>
  <rowBreaks count="3" manualBreakCount="3">
    <brk id="30" max="30" man="1"/>
    <brk id="57" max="30" man="1"/>
    <brk id="88" max="30" man="1"/>
  </rowBreaks>
  <colBreaks count="1" manualBreakCount="1">
    <brk id="31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ntry="1"/>
  <dimension ref="A1:AB234"/>
  <sheetViews>
    <sheetView showGridLines="0" showZeros="0" topLeftCell="C64" zoomScaleNormal="100" zoomScaleSheetLayoutView="100" workbookViewId="0">
      <selection activeCell="AD5" sqref="AD5"/>
    </sheetView>
  </sheetViews>
  <sheetFormatPr defaultColWidth="9.21875" defaultRowHeight="13.8" x14ac:dyDescent="0.25"/>
  <cols>
    <col min="1" max="1" width="6.77734375" style="1" customWidth="1"/>
    <col min="2" max="2" width="37.21875" style="2" customWidth="1"/>
    <col min="3" max="3" width="14.77734375" style="3" customWidth="1"/>
    <col min="4" max="4" width="5.44140625" style="2" customWidth="1"/>
    <col min="5" max="6" width="3.77734375" style="2" customWidth="1"/>
    <col min="7" max="7" width="6.21875" style="2" customWidth="1"/>
    <col min="8" max="8" width="5.21875" style="2" customWidth="1"/>
    <col min="9" max="9" width="4.77734375" style="2" customWidth="1"/>
    <col min="10" max="11" width="3.77734375" style="2" customWidth="1"/>
    <col min="12" max="12" width="5.21875" style="2" customWidth="1"/>
    <col min="13" max="13" width="4.77734375" style="2" customWidth="1"/>
    <col min="14" max="15" width="3.77734375" style="2" customWidth="1"/>
    <col min="16" max="16" width="4.44140625" style="2" customWidth="1"/>
    <col min="17" max="17" width="4.77734375" style="2" customWidth="1"/>
    <col min="18" max="18" width="4.21875" style="2" customWidth="1"/>
    <col min="19" max="21" width="3.77734375" style="2" customWidth="1"/>
    <col min="22" max="22" width="4.77734375" style="2" customWidth="1"/>
    <col min="23" max="23" width="3.77734375" style="2" customWidth="1"/>
    <col min="24" max="24" width="4.77734375" style="2" customWidth="1"/>
    <col min="25" max="26" width="3.77734375" style="2" customWidth="1"/>
    <col min="27" max="16384" width="9.21875" style="2"/>
  </cols>
  <sheetData>
    <row r="1" spans="1:26" x14ac:dyDescent="0.25">
      <c r="A1" s="274" t="s">
        <v>164</v>
      </c>
      <c r="B1" s="275"/>
      <c r="C1" s="275"/>
      <c r="D1" s="275"/>
      <c r="E1" s="275"/>
      <c r="F1" s="275"/>
      <c r="G1" s="275"/>
      <c r="H1" s="275"/>
      <c r="I1" s="275"/>
    </row>
    <row r="2" spans="1:26" ht="20.100000000000001" customHeight="1" thickBot="1" x14ac:dyDescent="0.3">
      <c r="A2" s="276" t="s">
        <v>41</v>
      </c>
      <c r="B2" s="277"/>
      <c r="C2" s="27"/>
      <c r="Q2" s="28"/>
      <c r="S2" s="28"/>
      <c r="U2" s="28"/>
      <c r="W2" s="28"/>
      <c r="Y2" s="28"/>
    </row>
    <row r="3" spans="1:26" ht="13.05" customHeight="1" thickTop="1" thickBot="1" x14ac:dyDescent="0.3">
      <c r="F3" s="4"/>
      <c r="G3" s="278" t="s">
        <v>3</v>
      </c>
      <c r="H3" s="279"/>
      <c r="I3" s="279"/>
      <c r="J3" s="279"/>
      <c r="K3" s="279"/>
      <c r="L3" s="279"/>
      <c r="M3" s="279"/>
      <c r="N3" s="280"/>
      <c r="O3" s="284" t="s">
        <v>0</v>
      </c>
      <c r="P3" s="285"/>
      <c r="Q3" s="285"/>
      <c r="R3" s="285"/>
      <c r="S3" s="284" t="s">
        <v>1</v>
      </c>
      <c r="T3" s="285"/>
      <c r="U3" s="285"/>
      <c r="V3" s="285"/>
      <c r="W3" s="284" t="s">
        <v>2</v>
      </c>
      <c r="X3" s="285"/>
      <c r="Y3" s="285"/>
      <c r="Z3" s="285"/>
    </row>
    <row r="4" spans="1:26" ht="16.5" customHeight="1" thickTop="1" thickBot="1" x14ac:dyDescent="0.3">
      <c r="F4" s="4"/>
      <c r="G4" s="281"/>
      <c r="H4" s="282"/>
      <c r="I4" s="282"/>
      <c r="J4" s="282"/>
      <c r="K4" s="282"/>
      <c r="L4" s="282"/>
      <c r="M4" s="282"/>
      <c r="N4" s="283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84" t="s">
        <v>9</v>
      </c>
      <c r="Z4" s="292"/>
    </row>
    <row r="5" spans="1:26" s="29" customFormat="1" ht="170.25" customHeight="1" thickTop="1" thickBot="1" x14ac:dyDescent="0.3">
      <c r="A5" s="7" t="s">
        <v>10</v>
      </c>
      <c r="B5" s="8" t="s">
        <v>18</v>
      </c>
      <c r="C5" s="9" t="s">
        <v>38</v>
      </c>
      <c r="D5" s="31" t="s">
        <v>14</v>
      </c>
      <c r="E5" s="31" t="s">
        <v>25</v>
      </c>
      <c r="F5" s="31" t="s">
        <v>26</v>
      </c>
      <c r="G5" s="32" t="s">
        <v>11</v>
      </c>
      <c r="H5" s="33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5" t="s">
        <v>33</v>
      </c>
      <c r="N5" s="36" t="s">
        <v>32</v>
      </c>
      <c r="O5" s="33" t="s">
        <v>12</v>
      </c>
      <c r="P5" s="37" t="s">
        <v>17</v>
      </c>
      <c r="Q5" s="33" t="s">
        <v>12</v>
      </c>
      <c r="R5" s="37" t="s">
        <v>17</v>
      </c>
      <c r="S5" s="33" t="s">
        <v>12</v>
      </c>
      <c r="T5" s="37" t="s">
        <v>17</v>
      </c>
      <c r="U5" s="33" t="s">
        <v>12</v>
      </c>
      <c r="V5" s="37" t="s">
        <v>17</v>
      </c>
      <c r="W5" s="33" t="s">
        <v>12</v>
      </c>
      <c r="X5" s="38" t="s">
        <v>17</v>
      </c>
      <c r="Y5" s="39" t="s">
        <v>12</v>
      </c>
      <c r="Z5" s="38" t="s">
        <v>17</v>
      </c>
    </row>
    <row r="6" spans="1:26" s="25" customFormat="1" ht="15" thickTop="1" thickBot="1" x14ac:dyDescent="0.3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2">
        <v>15</v>
      </c>
      <c r="P6" s="23">
        <v>16</v>
      </c>
      <c r="Q6" s="22">
        <v>17</v>
      </c>
      <c r="R6" s="23">
        <v>18</v>
      </c>
      <c r="S6" s="22">
        <v>19</v>
      </c>
      <c r="T6" s="23">
        <v>20</v>
      </c>
      <c r="U6" s="22">
        <v>21</v>
      </c>
      <c r="V6" s="23">
        <v>22</v>
      </c>
      <c r="W6" s="22">
        <v>23</v>
      </c>
      <c r="X6" s="23">
        <v>24</v>
      </c>
      <c r="Y6" s="22">
        <v>25</v>
      </c>
      <c r="Z6" s="23">
        <v>26</v>
      </c>
    </row>
    <row r="7" spans="1:26" s="30" customFormat="1" ht="17.100000000000001" customHeight="1" thickTop="1" thickBot="1" x14ac:dyDescent="0.3">
      <c r="A7" s="293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</row>
    <row r="8" spans="1:26" ht="17.100000000000001" customHeight="1" thickTop="1" x14ac:dyDescent="0.25">
      <c r="A8" s="73">
        <v>1</v>
      </c>
      <c r="B8" s="54" t="s">
        <v>42</v>
      </c>
      <c r="C8" s="55" t="s">
        <v>90</v>
      </c>
      <c r="D8" s="10"/>
      <c r="E8" s="19"/>
      <c r="F8" s="56" t="s">
        <v>58</v>
      </c>
      <c r="G8" s="100">
        <f>SUM(H8:N8)</f>
        <v>5</v>
      </c>
      <c r="H8" s="57">
        <v>5</v>
      </c>
      <c r="I8" s="58"/>
      <c r="J8" s="58"/>
      <c r="K8" s="58"/>
      <c r="L8" s="58"/>
      <c r="M8" s="58"/>
      <c r="N8" s="58"/>
      <c r="O8" s="57">
        <v>5</v>
      </c>
      <c r="P8" s="59"/>
      <c r="Q8" s="57"/>
      <c r="R8" s="59"/>
      <c r="S8" s="57"/>
      <c r="T8" s="59"/>
      <c r="U8" s="57"/>
      <c r="V8" s="59"/>
      <c r="W8" s="21"/>
      <c r="X8" s="20"/>
      <c r="Y8" s="21"/>
      <c r="Z8" s="20"/>
    </row>
    <row r="9" spans="1:26" x14ac:dyDescent="0.25">
      <c r="A9" s="74">
        <v>2</v>
      </c>
      <c r="B9" s="52" t="s">
        <v>43</v>
      </c>
      <c r="C9" s="88" t="s">
        <v>100</v>
      </c>
      <c r="D9" s="49">
        <v>2</v>
      </c>
      <c r="E9" s="11"/>
      <c r="F9" s="60" t="s">
        <v>58</v>
      </c>
      <c r="G9" s="101">
        <f t="shared" ref="G9:G19" si="0">SUM(H9:N9)</f>
        <v>30</v>
      </c>
      <c r="H9" s="61"/>
      <c r="I9" s="62"/>
      <c r="J9" s="63"/>
      <c r="K9" s="62"/>
      <c r="L9" s="62">
        <v>30</v>
      </c>
      <c r="M9" s="62"/>
      <c r="N9" s="62"/>
      <c r="O9" s="61"/>
      <c r="P9" s="64">
        <v>30</v>
      </c>
      <c r="Q9" s="61"/>
      <c r="R9" s="64"/>
      <c r="S9" s="61"/>
      <c r="T9" s="64"/>
      <c r="U9" s="61"/>
      <c r="V9" s="64"/>
      <c r="W9" s="12"/>
      <c r="X9" s="13"/>
      <c r="Y9" s="12"/>
      <c r="Z9" s="13"/>
    </row>
    <row r="10" spans="1:26" x14ac:dyDescent="0.25">
      <c r="A10" s="74">
        <v>3</v>
      </c>
      <c r="B10" s="52" t="s">
        <v>44</v>
      </c>
      <c r="C10" s="88" t="s">
        <v>106</v>
      </c>
      <c r="D10" s="14">
        <v>2</v>
      </c>
      <c r="E10" s="15"/>
      <c r="F10" s="60" t="s">
        <v>54</v>
      </c>
      <c r="G10" s="102">
        <f t="shared" si="0"/>
        <v>30</v>
      </c>
      <c r="H10" s="61"/>
      <c r="I10" s="62"/>
      <c r="J10" s="63"/>
      <c r="K10" s="62"/>
      <c r="L10" s="62">
        <v>30</v>
      </c>
      <c r="M10" s="62"/>
      <c r="N10" s="62"/>
      <c r="O10" s="61"/>
      <c r="P10" s="64"/>
      <c r="Q10" s="61"/>
      <c r="R10" s="64">
        <v>30</v>
      </c>
      <c r="S10" s="61"/>
      <c r="T10" s="64"/>
      <c r="U10" s="61"/>
      <c r="V10" s="64"/>
      <c r="W10" s="17"/>
      <c r="X10" s="18"/>
      <c r="Y10" s="17"/>
      <c r="Z10" s="18"/>
    </row>
    <row r="11" spans="1:26" x14ac:dyDescent="0.25">
      <c r="A11" s="74">
        <v>4</v>
      </c>
      <c r="B11" s="52" t="s">
        <v>45</v>
      </c>
      <c r="C11" s="88" t="s">
        <v>108</v>
      </c>
      <c r="D11" s="14">
        <v>2</v>
      </c>
      <c r="E11" s="15"/>
      <c r="F11" s="60" t="s">
        <v>59</v>
      </c>
      <c r="G11" s="101">
        <f t="shared" si="0"/>
        <v>30</v>
      </c>
      <c r="H11" s="61"/>
      <c r="I11" s="62"/>
      <c r="J11" s="63"/>
      <c r="K11" s="62"/>
      <c r="L11" s="62">
        <v>30</v>
      </c>
      <c r="M11" s="62"/>
      <c r="N11" s="62"/>
      <c r="O11" s="61"/>
      <c r="P11" s="64"/>
      <c r="Q11" s="61"/>
      <c r="R11" s="64"/>
      <c r="S11" s="61"/>
      <c r="T11" s="64">
        <v>30</v>
      </c>
      <c r="U11" s="61"/>
      <c r="V11" s="64"/>
      <c r="W11" s="17"/>
      <c r="X11" s="18"/>
      <c r="Y11" s="17"/>
      <c r="Z11" s="18"/>
    </row>
    <row r="12" spans="1:26" x14ac:dyDescent="0.25">
      <c r="A12" s="74">
        <v>5</v>
      </c>
      <c r="B12" s="52" t="s">
        <v>46</v>
      </c>
      <c r="C12" s="88" t="s">
        <v>107</v>
      </c>
      <c r="D12" s="14">
        <v>2</v>
      </c>
      <c r="E12" s="16" t="s">
        <v>55</v>
      </c>
      <c r="F12" s="60"/>
      <c r="G12" s="102">
        <f t="shared" si="0"/>
        <v>30</v>
      </c>
      <c r="H12" s="61"/>
      <c r="I12" s="62"/>
      <c r="J12" s="63"/>
      <c r="K12" s="62"/>
      <c r="L12" s="62">
        <v>30</v>
      </c>
      <c r="M12" s="62"/>
      <c r="N12" s="62"/>
      <c r="O12" s="61"/>
      <c r="P12" s="64"/>
      <c r="Q12" s="61"/>
      <c r="R12" s="64"/>
      <c r="S12" s="61"/>
      <c r="T12" s="64"/>
      <c r="U12" s="61"/>
      <c r="V12" s="64">
        <v>30</v>
      </c>
      <c r="W12" s="17"/>
      <c r="X12" s="18"/>
      <c r="Y12" s="17"/>
      <c r="Z12" s="18"/>
    </row>
    <row r="13" spans="1:26" ht="17.100000000000001" customHeight="1" x14ac:dyDescent="0.25">
      <c r="A13" s="74">
        <v>6</v>
      </c>
      <c r="B13" s="52" t="s">
        <v>47</v>
      </c>
      <c r="C13" s="51" t="s">
        <v>91</v>
      </c>
      <c r="D13" s="50">
        <v>6</v>
      </c>
      <c r="E13" s="16" t="s">
        <v>58</v>
      </c>
      <c r="F13" s="65"/>
      <c r="G13" s="101">
        <f t="shared" si="0"/>
        <v>60</v>
      </c>
      <c r="H13" s="66">
        <v>30</v>
      </c>
      <c r="I13" s="67">
        <v>30</v>
      </c>
      <c r="J13" s="63"/>
      <c r="K13" s="67"/>
      <c r="L13" s="67"/>
      <c r="M13" s="67"/>
      <c r="N13" s="67"/>
      <c r="O13" s="66">
        <v>30</v>
      </c>
      <c r="P13" s="68">
        <v>30</v>
      </c>
      <c r="Q13" s="66"/>
      <c r="R13" s="68"/>
      <c r="S13" s="66"/>
      <c r="T13" s="68"/>
      <c r="U13" s="66"/>
      <c r="V13" s="68"/>
      <c r="W13" s="17"/>
      <c r="X13" s="18"/>
      <c r="Y13" s="17"/>
      <c r="Z13" s="18"/>
    </row>
    <row r="14" spans="1:26" ht="17.100000000000001" customHeight="1" x14ac:dyDescent="0.25">
      <c r="A14" s="74">
        <v>7</v>
      </c>
      <c r="B14" s="52" t="s">
        <v>48</v>
      </c>
      <c r="C14" s="51" t="s">
        <v>92</v>
      </c>
      <c r="D14" s="50">
        <v>4</v>
      </c>
      <c r="E14" s="15"/>
      <c r="F14" s="65" t="s">
        <v>58</v>
      </c>
      <c r="G14" s="101">
        <f t="shared" si="0"/>
        <v>45</v>
      </c>
      <c r="H14" s="66">
        <v>15</v>
      </c>
      <c r="I14" s="67"/>
      <c r="J14" s="63"/>
      <c r="K14" s="67">
        <v>30</v>
      </c>
      <c r="L14" s="67"/>
      <c r="M14" s="67"/>
      <c r="N14" s="67"/>
      <c r="O14" s="66">
        <v>15</v>
      </c>
      <c r="P14" s="68">
        <v>30</v>
      </c>
      <c r="Q14" s="66"/>
      <c r="R14" s="68"/>
      <c r="S14" s="66"/>
      <c r="T14" s="68"/>
      <c r="U14" s="66"/>
      <c r="V14" s="68"/>
      <c r="W14" s="17"/>
      <c r="X14" s="18"/>
      <c r="Y14" s="17"/>
      <c r="Z14" s="18"/>
    </row>
    <row r="15" spans="1:26" ht="17.100000000000001" customHeight="1" x14ac:dyDescent="0.25">
      <c r="A15" s="74">
        <v>8</v>
      </c>
      <c r="B15" s="52" t="s">
        <v>49</v>
      </c>
      <c r="C15" s="51" t="s">
        <v>93</v>
      </c>
      <c r="D15" s="14"/>
      <c r="E15" s="15"/>
      <c r="F15" s="69" t="s">
        <v>58</v>
      </c>
      <c r="G15" s="102">
        <f t="shared" si="0"/>
        <v>30</v>
      </c>
      <c r="H15" s="66"/>
      <c r="I15" s="67">
        <v>30</v>
      </c>
      <c r="J15" s="63"/>
      <c r="K15" s="67"/>
      <c r="L15" s="67"/>
      <c r="M15" s="67"/>
      <c r="N15" s="67"/>
      <c r="O15" s="66"/>
      <c r="P15" s="68">
        <v>30</v>
      </c>
      <c r="Q15" s="66"/>
      <c r="R15" s="68"/>
      <c r="S15" s="66"/>
      <c r="T15" s="68"/>
      <c r="U15" s="66"/>
      <c r="V15" s="68"/>
      <c r="W15" s="17"/>
      <c r="X15" s="18"/>
      <c r="Y15" s="17"/>
      <c r="Z15" s="18"/>
    </row>
    <row r="16" spans="1:26" ht="17.100000000000001" customHeight="1" x14ac:dyDescent="0.25">
      <c r="A16" s="74">
        <v>9</v>
      </c>
      <c r="B16" s="52" t="s">
        <v>50</v>
      </c>
      <c r="C16" s="51" t="s">
        <v>94</v>
      </c>
      <c r="D16" s="14"/>
      <c r="E16" s="15"/>
      <c r="F16" s="65" t="s">
        <v>54</v>
      </c>
      <c r="G16" s="101">
        <f t="shared" si="0"/>
        <v>30</v>
      </c>
      <c r="H16" s="66"/>
      <c r="I16" s="67">
        <v>30</v>
      </c>
      <c r="J16" s="63"/>
      <c r="K16" s="67"/>
      <c r="L16" s="67"/>
      <c r="M16" s="67"/>
      <c r="N16" s="67"/>
      <c r="O16" s="66"/>
      <c r="P16" s="68"/>
      <c r="Q16" s="66"/>
      <c r="R16" s="68">
        <v>30</v>
      </c>
      <c r="S16" s="66"/>
      <c r="T16" s="68"/>
      <c r="U16" s="66"/>
      <c r="V16" s="68"/>
      <c r="W16" s="17"/>
      <c r="X16" s="18"/>
      <c r="Y16" s="17"/>
      <c r="Z16" s="18"/>
    </row>
    <row r="17" spans="1:26" ht="17.100000000000001" customHeight="1" x14ac:dyDescent="0.25">
      <c r="A17" s="74">
        <v>10</v>
      </c>
      <c r="B17" s="52" t="s">
        <v>51</v>
      </c>
      <c r="C17" s="51" t="s">
        <v>96</v>
      </c>
      <c r="D17" s="50">
        <v>1</v>
      </c>
      <c r="E17" s="15"/>
      <c r="F17" s="69" t="s">
        <v>59</v>
      </c>
      <c r="G17" s="102">
        <f t="shared" si="0"/>
        <v>15</v>
      </c>
      <c r="H17" s="66"/>
      <c r="I17" s="67">
        <v>15</v>
      </c>
      <c r="J17" s="63"/>
      <c r="K17" s="67"/>
      <c r="L17" s="67"/>
      <c r="M17" s="67"/>
      <c r="N17" s="67"/>
      <c r="O17" s="66"/>
      <c r="P17" s="68"/>
      <c r="Q17" s="66"/>
      <c r="R17" s="68"/>
      <c r="S17" s="66"/>
      <c r="T17" s="68">
        <v>15</v>
      </c>
      <c r="U17" s="66"/>
      <c r="V17" s="68"/>
      <c r="W17" s="17"/>
      <c r="X17" s="18"/>
      <c r="Y17" s="17"/>
      <c r="Z17" s="18"/>
    </row>
    <row r="18" spans="1:26" ht="17.100000000000001" customHeight="1" x14ac:dyDescent="0.25">
      <c r="A18" s="74">
        <v>11</v>
      </c>
      <c r="B18" s="52" t="s">
        <v>52</v>
      </c>
      <c r="C18" s="51" t="s">
        <v>95</v>
      </c>
      <c r="D18" s="50">
        <v>1</v>
      </c>
      <c r="E18" s="15"/>
      <c r="F18" s="69" t="s">
        <v>58</v>
      </c>
      <c r="G18" s="101">
        <f t="shared" si="0"/>
        <v>15</v>
      </c>
      <c r="H18" s="63"/>
      <c r="I18" s="67">
        <v>15</v>
      </c>
      <c r="J18" s="67"/>
      <c r="K18" s="70"/>
      <c r="L18" s="70"/>
      <c r="M18" s="70"/>
      <c r="N18" s="70"/>
      <c r="O18" s="71"/>
      <c r="P18" s="72">
        <v>15</v>
      </c>
      <c r="Q18" s="71"/>
      <c r="R18" s="72"/>
      <c r="S18" s="71"/>
      <c r="T18" s="72"/>
      <c r="U18" s="71"/>
      <c r="V18" s="72"/>
      <c r="W18" s="17"/>
      <c r="X18" s="18"/>
      <c r="Y18" s="17"/>
      <c r="Z18" s="18"/>
    </row>
    <row r="19" spans="1:26" ht="17.100000000000001" customHeight="1" thickBot="1" x14ac:dyDescent="0.3">
      <c r="A19" s="74">
        <v>12</v>
      </c>
      <c r="B19" s="111" t="s">
        <v>53</v>
      </c>
      <c r="C19" s="112" t="s">
        <v>97</v>
      </c>
      <c r="D19" s="113">
        <v>1</v>
      </c>
      <c r="E19" s="114"/>
      <c r="F19" s="115" t="s">
        <v>54</v>
      </c>
      <c r="G19" s="116">
        <f t="shared" si="0"/>
        <v>15</v>
      </c>
      <c r="H19" s="117">
        <v>15</v>
      </c>
      <c r="I19" s="118"/>
      <c r="J19" s="118"/>
      <c r="K19" s="118"/>
      <c r="L19" s="118"/>
      <c r="M19" s="118"/>
      <c r="N19" s="118"/>
      <c r="O19" s="117"/>
      <c r="P19" s="119"/>
      <c r="Q19" s="117">
        <v>15</v>
      </c>
      <c r="R19" s="119"/>
      <c r="S19" s="117"/>
      <c r="T19" s="119"/>
      <c r="U19" s="117"/>
      <c r="V19" s="119"/>
      <c r="W19" s="71"/>
      <c r="X19" s="72"/>
      <c r="Y19" s="71"/>
      <c r="Z19" s="72"/>
    </row>
    <row r="20" spans="1:26" ht="17.100000000000001" customHeight="1" thickTop="1" x14ac:dyDescent="0.25">
      <c r="A20" s="74">
        <v>1</v>
      </c>
      <c r="B20" s="130" t="s">
        <v>60</v>
      </c>
      <c r="C20" s="51" t="s">
        <v>98</v>
      </c>
      <c r="D20" s="131">
        <v>7</v>
      </c>
      <c r="E20" s="69" t="s">
        <v>58</v>
      </c>
      <c r="F20" s="65"/>
      <c r="G20" s="132">
        <f t="shared" ref="G20:G30" si="1">SUM(H20:N20)</f>
        <v>60</v>
      </c>
      <c r="H20" s="226">
        <v>30</v>
      </c>
      <c r="I20" s="230">
        <v>30</v>
      </c>
      <c r="J20" s="58"/>
      <c r="K20" s="58"/>
      <c r="L20" s="58"/>
      <c r="M20" s="58"/>
      <c r="N20" s="58"/>
      <c r="O20" s="61">
        <v>30</v>
      </c>
      <c r="P20" s="64">
        <v>30</v>
      </c>
      <c r="Q20" s="61"/>
      <c r="R20" s="64"/>
      <c r="S20" s="61"/>
      <c r="T20" s="64"/>
      <c r="U20" s="61"/>
      <c r="V20" s="64"/>
      <c r="W20" s="57"/>
      <c r="X20" s="59"/>
      <c r="Y20" s="57"/>
      <c r="Z20" s="59"/>
    </row>
    <row r="21" spans="1:26" ht="17.100000000000001" customHeight="1" x14ac:dyDescent="0.25">
      <c r="A21" s="74">
        <v>2</v>
      </c>
      <c r="B21" s="130" t="s">
        <v>61</v>
      </c>
      <c r="C21" s="51" t="s">
        <v>99</v>
      </c>
      <c r="D21" s="133">
        <v>5</v>
      </c>
      <c r="E21" s="69" t="s">
        <v>54</v>
      </c>
      <c r="F21" s="69"/>
      <c r="G21" s="134">
        <f t="shared" si="1"/>
        <v>45</v>
      </c>
      <c r="H21" s="227">
        <v>15</v>
      </c>
      <c r="I21" s="168">
        <v>15</v>
      </c>
      <c r="J21" s="63"/>
      <c r="K21" s="67">
        <v>15</v>
      </c>
      <c r="L21" s="67"/>
      <c r="M21" s="67"/>
      <c r="N21" s="67"/>
      <c r="O21" s="61"/>
      <c r="P21" s="64"/>
      <c r="Q21" s="61">
        <v>15</v>
      </c>
      <c r="R21" s="64">
        <v>30</v>
      </c>
      <c r="S21" s="61"/>
      <c r="T21" s="64"/>
      <c r="U21" s="61"/>
      <c r="V21" s="64"/>
      <c r="W21" s="66"/>
      <c r="X21" s="68"/>
      <c r="Y21" s="66"/>
      <c r="Z21" s="68"/>
    </row>
    <row r="22" spans="1:26" ht="17.100000000000001" customHeight="1" x14ac:dyDescent="0.25">
      <c r="A22" s="74">
        <v>3</v>
      </c>
      <c r="B22" s="130" t="s">
        <v>62</v>
      </c>
      <c r="C22" s="51" t="s">
        <v>172</v>
      </c>
      <c r="D22" s="133">
        <v>6</v>
      </c>
      <c r="E22" s="69" t="s">
        <v>56</v>
      </c>
      <c r="F22" s="69"/>
      <c r="G22" s="135">
        <f t="shared" si="1"/>
        <v>60</v>
      </c>
      <c r="H22" s="228">
        <v>30</v>
      </c>
      <c r="I22" s="231">
        <v>15</v>
      </c>
      <c r="J22" s="63"/>
      <c r="K22" s="67">
        <v>15</v>
      </c>
      <c r="L22" s="67"/>
      <c r="M22" s="67"/>
      <c r="N22" s="67"/>
      <c r="O22" s="61"/>
      <c r="P22" s="64"/>
      <c r="Q22" s="61"/>
      <c r="R22" s="64"/>
      <c r="S22" s="61"/>
      <c r="T22" s="64"/>
      <c r="U22" s="61"/>
      <c r="V22" s="64"/>
      <c r="W22" s="66">
        <v>30</v>
      </c>
      <c r="X22" s="68">
        <v>30</v>
      </c>
      <c r="Y22" s="66"/>
      <c r="Z22" s="68"/>
    </row>
    <row r="23" spans="1:26" ht="17.100000000000001" customHeight="1" x14ac:dyDescent="0.25">
      <c r="A23" s="74">
        <v>4</v>
      </c>
      <c r="B23" s="130" t="s">
        <v>63</v>
      </c>
      <c r="C23" s="51" t="s">
        <v>109</v>
      </c>
      <c r="D23" s="133">
        <v>5</v>
      </c>
      <c r="E23" s="69"/>
      <c r="F23" s="69" t="s">
        <v>58</v>
      </c>
      <c r="G23" s="134">
        <f t="shared" si="1"/>
        <v>60</v>
      </c>
      <c r="H23" s="227">
        <v>30</v>
      </c>
      <c r="I23" s="168">
        <v>30</v>
      </c>
      <c r="J23" s="63"/>
      <c r="K23" s="67"/>
      <c r="L23" s="67"/>
      <c r="M23" s="67"/>
      <c r="N23" s="67"/>
      <c r="O23" s="61">
        <v>30</v>
      </c>
      <c r="P23" s="64">
        <v>30</v>
      </c>
      <c r="Q23" s="61"/>
      <c r="R23" s="64"/>
      <c r="S23" s="61"/>
      <c r="T23" s="64"/>
      <c r="U23" s="61"/>
      <c r="V23" s="64"/>
      <c r="W23" s="66"/>
      <c r="X23" s="68"/>
      <c r="Y23" s="66"/>
      <c r="Z23" s="68"/>
    </row>
    <row r="24" spans="1:26" ht="17.100000000000001" customHeight="1" x14ac:dyDescent="0.25">
      <c r="A24" s="74">
        <v>5</v>
      </c>
      <c r="B24" s="130" t="s">
        <v>64</v>
      </c>
      <c r="C24" s="51" t="s">
        <v>110</v>
      </c>
      <c r="D24" s="133">
        <v>6</v>
      </c>
      <c r="E24" s="69" t="s">
        <v>54</v>
      </c>
      <c r="F24" s="69"/>
      <c r="G24" s="135">
        <f t="shared" si="1"/>
        <v>60</v>
      </c>
      <c r="H24" s="228">
        <v>30</v>
      </c>
      <c r="I24" s="231">
        <v>30</v>
      </c>
      <c r="J24" s="63"/>
      <c r="K24" s="67"/>
      <c r="L24" s="67"/>
      <c r="M24" s="67"/>
      <c r="N24" s="67"/>
      <c r="O24" s="61"/>
      <c r="P24" s="64"/>
      <c r="Q24" s="61">
        <v>30</v>
      </c>
      <c r="R24" s="64">
        <v>30</v>
      </c>
      <c r="S24" s="61"/>
      <c r="T24" s="64"/>
      <c r="U24" s="61"/>
      <c r="V24" s="64"/>
      <c r="W24" s="66"/>
      <c r="X24" s="68"/>
      <c r="Y24" s="66"/>
      <c r="Z24" s="68"/>
    </row>
    <row r="25" spans="1:26" ht="17.100000000000001" customHeight="1" x14ac:dyDescent="0.25">
      <c r="A25" s="74">
        <v>6</v>
      </c>
      <c r="B25" s="130" t="s">
        <v>65</v>
      </c>
      <c r="C25" s="51" t="s">
        <v>111</v>
      </c>
      <c r="D25" s="133">
        <v>5</v>
      </c>
      <c r="E25" s="69"/>
      <c r="F25" s="69" t="s">
        <v>59</v>
      </c>
      <c r="G25" s="134">
        <f t="shared" si="1"/>
        <v>60</v>
      </c>
      <c r="H25" s="227">
        <v>30</v>
      </c>
      <c r="I25" s="168">
        <v>30</v>
      </c>
      <c r="J25" s="63"/>
      <c r="K25" s="67"/>
      <c r="L25" s="67"/>
      <c r="M25" s="67"/>
      <c r="N25" s="67"/>
      <c r="O25" s="61"/>
      <c r="P25" s="64"/>
      <c r="Q25" s="61"/>
      <c r="R25" s="64"/>
      <c r="S25" s="61">
        <v>30</v>
      </c>
      <c r="T25" s="64">
        <v>30</v>
      </c>
      <c r="U25" s="61"/>
      <c r="V25" s="64"/>
      <c r="W25" s="66"/>
      <c r="X25" s="68"/>
      <c r="Y25" s="66"/>
      <c r="Z25" s="68"/>
    </row>
    <row r="26" spans="1:26" ht="17.100000000000001" customHeight="1" x14ac:dyDescent="0.25">
      <c r="A26" s="74">
        <v>7</v>
      </c>
      <c r="B26" s="130" t="s">
        <v>66</v>
      </c>
      <c r="C26" s="51" t="s">
        <v>112</v>
      </c>
      <c r="D26" s="133">
        <v>6</v>
      </c>
      <c r="E26" s="69" t="s">
        <v>55</v>
      </c>
      <c r="F26" s="69"/>
      <c r="G26" s="135">
        <f t="shared" si="1"/>
        <v>60</v>
      </c>
      <c r="H26" s="228">
        <v>30</v>
      </c>
      <c r="I26" s="231">
        <v>30</v>
      </c>
      <c r="J26" s="63"/>
      <c r="K26" s="67"/>
      <c r="L26" s="67"/>
      <c r="M26" s="67"/>
      <c r="N26" s="67"/>
      <c r="O26" s="61"/>
      <c r="P26" s="64"/>
      <c r="Q26" s="61"/>
      <c r="R26" s="64"/>
      <c r="S26" s="61"/>
      <c r="T26" s="64"/>
      <c r="U26" s="61">
        <v>30</v>
      </c>
      <c r="V26" s="64">
        <v>30</v>
      </c>
      <c r="W26" s="66"/>
      <c r="X26" s="68"/>
      <c r="Y26" s="66"/>
      <c r="Z26" s="68"/>
    </row>
    <row r="27" spans="1:26" ht="17.100000000000001" customHeight="1" x14ac:dyDescent="0.25">
      <c r="A27" s="74">
        <v>8</v>
      </c>
      <c r="B27" s="130" t="s">
        <v>67</v>
      </c>
      <c r="C27" s="51" t="s">
        <v>173</v>
      </c>
      <c r="D27" s="133">
        <v>5</v>
      </c>
      <c r="E27" s="69" t="s">
        <v>54</v>
      </c>
      <c r="F27" s="69"/>
      <c r="G27" s="134">
        <f t="shared" si="1"/>
        <v>60</v>
      </c>
      <c r="H27" s="227">
        <v>30</v>
      </c>
      <c r="I27" s="168">
        <v>30</v>
      </c>
      <c r="J27" s="63"/>
      <c r="K27" s="67"/>
      <c r="L27" s="67"/>
      <c r="M27" s="67"/>
      <c r="N27" s="67"/>
      <c r="O27" s="61"/>
      <c r="P27" s="64"/>
      <c r="Q27" s="61">
        <v>30</v>
      </c>
      <c r="R27" s="64">
        <v>30</v>
      </c>
      <c r="S27" s="61"/>
      <c r="T27" s="64"/>
      <c r="U27" s="61"/>
      <c r="V27" s="64"/>
      <c r="W27" s="66"/>
      <c r="X27" s="68"/>
      <c r="Y27" s="66"/>
      <c r="Z27" s="68"/>
    </row>
    <row r="28" spans="1:26" ht="17.100000000000001" customHeight="1" x14ac:dyDescent="0.25">
      <c r="A28" s="74">
        <v>9</v>
      </c>
      <c r="B28" s="130" t="s">
        <v>68</v>
      </c>
      <c r="C28" s="51" t="s">
        <v>113</v>
      </c>
      <c r="D28" s="133">
        <v>4</v>
      </c>
      <c r="E28" s="69" t="s">
        <v>54</v>
      </c>
      <c r="F28" s="69"/>
      <c r="G28" s="135">
        <f t="shared" si="1"/>
        <v>30</v>
      </c>
      <c r="H28" s="228">
        <v>15</v>
      </c>
      <c r="I28" s="232">
        <v>15</v>
      </c>
      <c r="J28" s="63"/>
      <c r="K28" s="67"/>
      <c r="L28" s="67"/>
      <c r="M28" s="67"/>
      <c r="N28" s="67"/>
      <c r="O28" s="61"/>
      <c r="P28" s="64"/>
      <c r="Q28" s="61">
        <v>15</v>
      </c>
      <c r="R28" s="64">
        <v>15</v>
      </c>
      <c r="S28" s="61"/>
      <c r="T28" s="64"/>
      <c r="U28" s="61"/>
      <c r="V28" s="64"/>
      <c r="W28" s="66"/>
      <c r="X28" s="68"/>
      <c r="Y28" s="66"/>
      <c r="Z28" s="68"/>
    </row>
    <row r="29" spans="1:26" ht="17.100000000000001" customHeight="1" x14ac:dyDescent="0.25">
      <c r="A29" s="74">
        <v>10</v>
      </c>
      <c r="B29" s="130" t="s">
        <v>69</v>
      </c>
      <c r="C29" s="51" t="s">
        <v>174</v>
      </c>
      <c r="D29" s="133">
        <v>6</v>
      </c>
      <c r="E29" s="69" t="s">
        <v>55</v>
      </c>
      <c r="F29" s="69"/>
      <c r="G29" s="134">
        <f t="shared" si="1"/>
        <v>60</v>
      </c>
      <c r="H29" s="227">
        <v>30</v>
      </c>
      <c r="I29" s="168">
        <v>30</v>
      </c>
      <c r="J29" s="63"/>
      <c r="K29" s="67"/>
      <c r="L29" s="67"/>
      <c r="M29" s="67"/>
      <c r="N29" s="67"/>
      <c r="O29" s="61"/>
      <c r="P29" s="64"/>
      <c r="Q29" s="61"/>
      <c r="R29" s="64"/>
      <c r="S29" s="61"/>
      <c r="T29" s="64"/>
      <c r="U29" s="61">
        <v>30</v>
      </c>
      <c r="V29" s="64">
        <v>30</v>
      </c>
      <c r="W29" s="66"/>
      <c r="X29" s="68"/>
      <c r="Y29" s="66"/>
      <c r="Z29" s="68"/>
    </row>
    <row r="30" spans="1:26" ht="17.100000000000001" customHeight="1" thickBot="1" x14ac:dyDescent="0.3">
      <c r="A30" s="74">
        <v>11</v>
      </c>
      <c r="B30" s="136" t="s">
        <v>153</v>
      </c>
      <c r="C30" s="112" t="s">
        <v>150</v>
      </c>
      <c r="D30" s="137">
        <v>3</v>
      </c>
      <c r="E30" s="114"/>
      <c r="F30" s="114" t="s">
        <v>54</v>
      </c>
      <c r="G30" s="116">
        <f t="shared" si="1"/>
        <v>30</v>
      </c>
      <c r="H30" s="229">
        <v>30</v>
      </c>
      <c r="I30" s="233"/>
      <c r="J30" s="118"/>
      <c r="K30" s="118"/>
      <c r="L30" s="118"/>
      <c r="M30" s="118"/>
      <c r="N30" s="118"/>
      <c r="O30" s="138"/>
      <c r="P30" s="139"/>
      <c r="Q30" s="138">
        <v>30</v>
      </c>
      <c r="R30" s="139"/>
      <c r="S30" s="138"/>
      <c r="T30" s="139"/>
      <c r="U30" s="138"/>
      <c r="V30" s="139"/>
      <c r="W30" s="117"/>
      <c r="X30" s="119"/>
      <c r="Y30" s="117"/>
      <c r="Z30" s="119"/>
    </row>
    <row r="31" spans="1:26" ht="17.100000000000001" customHeight="1" thickTop="1" x14ac:dyDescent="0.25">
      <c r="A31" s="73">
        <v>1</v>
      </c>
      <c r="B31" s="237" t="s">
        <v>70</v>
      </c>
      <c r="C31" s="55" t="s">
        <v>101</v>
      </c>
      <c r="D31" s="131">
        <v>4</v>
      </c>
      <c r="E31" s="147" t="s">
        <v>54</v>
      </c>
      <c r="F31" s="147"/>
      <c r="G31" s="148">
        <f t="shared" ref="G31:G39" si="2">SUM(H31:N31)</f>
        <v>45</v>
      </c>
      <c r="H31" s="149">
        <v>15</v>
      </c>
      <c r="I31" s="150">
        <v>30</v>
      </c>
      <c r="J31" s="58"/>
      <c r="K31" s="58"/>
      <c r="L31" s="151"/>
      <c r="M31" s="151"/>
      <c r="N31" s="59"/>
      <c r="O31" s="152"/>
      <c r="P31" s="153"/>
      <c r="Q31" s="57">
        <v>15</v>
      </c>
      <c r="R31" s="59">
        <v>30</v>
      </c>
      <c r="S31" s="57"/>
      <c r="T31" s="59"/>
      <c r="U31" s="57"/>
      <c r="V31" s="59"/>
      <c r="W31" s="154"/>
      <c r="X31" s="59"/>
      <c r="Y31" s="57"/>
      <c r="Z31" s="59"/>
    </row>
    <row r="32" spans="1:26" ht="17.100000000000001" customHeight="1" x14ac:dyDescent="0.25">
      <c r="A32" s="89">
        <v>2</v>
      </c>
      <c r="B32" s="130" t="s">
        <v>71</v>
      </c>
      <c r="C32" s="51" t="s">
        <v>102</v>
      </c>
      <c r="D32" s="156">
        <v>3</v>
      </c>
      <c r="E32" s="60"/>
      <c r="F32" s="157" t="s">
        <v>56</v>
      </c>
      <c r="G32" s="135">
        <f t="shared" si="2"/>
        <v>30</v>
      </c>
      <c r="H32" s="158"/>
      <c r="I32" s="159">
        <v>30</v>
      </c>
      <c r="J32" s="62"/>
      <c r="K32" s="62"/>
      <c r="L32" s="160"/>
      <c r="M32" s="160"/>
      <c r="N32" s="64"/>
      <c r="O32" s="158"/>
      <c r="P32" s="161"/>
      <c r="Q32" s="61"/>
      <c r="R32" s="64"/>
      <c r="S32" s="61"/>
      <c r="T32" s="64"/>
      <c r="U32" s="61"/>
      <c r="V32" s="64"/>
      <c r="W32" s="61"/>
      <c r="X32" s="64">
        <v>30</v>
      </c>
      <c r="Y32" s="66"/>
      <c r="Z32" s="68"/>
    </row>
    <row r="33" spans="1:26" ht="17.100000000000001" customHeight="1" x14ac:dyDescent="0.25">
      <c r="A33" s="89">
        <v>3</v>
      </c>
      <c r="B33" s="130" t="s">
        <v>72</v>
      </c>
      <c r="C33" s="51" t="s">
        <v>103</v>
      </c>
      <c r="D33" s="133">
        <v>3</v>
      </c>
      <c r="E33" s="69"/>
      <c r="F33" s="65" t="s">
        <v>59</v>
      </c>
      <c r="G33" s="134">
        <f t="shared" si="2"/>
        <v>30</v>
      </c>
      <c r="H33" s="163">
        <v>15</v>
      </c>
      <c r="I33" s="159">
        <v>15</v>
      </c>
      <c r="J33" s="62"/>
      <c r="K33" s="62"/>
      <c r="L33" s="160"/>
      <c r="M33" s="160"/>
      <c r="N33" s="64"/>
      <c r="O33" s="158"/>
      <c r="P33" s="161"/>
      <c r="Q33" s="61"/>
      <c r="R33" s="64"/>
      <c r="S33" s="61">
        <v>15</v>
      </c>
      <c r="T33" s="64">
        <v>15</v>
      </c>
      <c r="U33" s="61"/>
      <c r="V33" s="64"/>
      <c r="W33" s="61"/>
      <c r="X33" s="64"/>
      <c r="Y33" s="66"/>
      <c r="Z33" s="68"/>
    </row>
    <row r="34" spans="1:26" ht="17.100000000000001" customHeight="1" x14ac:dyDescent="0.25">
      <c r="A34" s="89">
        <v>4</v>
      </c>
      <c r="B34" s="130" t="s">
        <v>73</v>
      </c>
      <c r="C34" s="51" t="s">
        <v>104</v>
      </c>
      <c r="D34" s="133">
        <v>3</v>
      </c>
      <c r="E34" s="69"/>
      <c r="F34" s="69" t="s">
        <v>56</v>
      </c>
      <c r="G34" s="134">
        <f t="shared" si="2"/>
        <v>30</v>
      </c>
      <c r="H34" s="158"/>
      <c r="I34" s="159">
        <v>30</v>
      </c>
      <c r="J34" s="62"/>
      <c r="K34" s="62"/>
      <c r="L34" s="160"/>
      <c r="M34" s="160"/>
      <c r="N34" s="64"/>
      <c r="O34" s="158"/>
      <c r="P34" s="161"/>
      <c r="Q34" s="61"/>
      <c r="R34" s="64"/>
      <c r="S34" s="61"/>
      <c r="T34" s="64"/>
      <c r="U34" s="61"/>
      <c r="V34" s="64"/>
      <c r="W34" s="61"/>
      <c r="X34" s="64">
        <v>30</v>
      </c>
      <c r="Y34" s="66"/>
      <c r="Z34" s="68"/>
    </row>
    <row r="35" spans="1:26" ht="17.100000000000001" customHeight="1" x14ac:dyDescent="0.25">
      <c r="A35" s="89">
        <v>5</v>
      </c>
      <c r="B35" s="130" t="s">
        <v>74</v>
      </c>
      <c r="C35" s="51" t="s">
        <v>105</v>
      </c>
      <c r="D35" s="133">
        <v>5</v>
      </c>
      <c r="E35" s="69" t="s">
        <v>58</v>
      </c>
      <c r="F35" s="65"/>
      <c r="G35" s="116">
        <f t="shared" si="2"/>
        <v>45</v>
      </c>
      <c r="H35" s="163">
        <v>15</v>
      </c>
      <c r="I35" s="159">
        <v>30</v>
      </c>
      <c r="J35" s="62"/>
      <c r="K35" s="62"/>
      <c r="L35" s="160"/>
      <c r="M35" s="160"/>
      <c r="N35" s="64"/>
      <c r="O35" s="158">
        <v>15</v>
      </c>
      <c r="P35" s="161">
        <v>30</v>
      </c>
      <c r="Q35" s="61"/>
      <c r="R35" s="64"/>
      <c r="S35" s="61"/>
      <c r="T35" s="64"/>
      <c r="U35" s="61"/>
      <c r="V35" s="64"/>
      <c r="W35" s="61"/>
      <c r="X35" s="64"/>
      <c r="Y35" s="66"/>
      <c r="Z35" s="68"/>
    </row>
    <row r="36" spans="1:26" ht="17.100000000000001" customHeight="1" x14ac:dyDescent="0.25">
      <c r="A36" s="89">
        <v>6</v>
      </c>
      <c r="B36" s="130" t="s">
        <v>75</v>
      </c>
      <c r="C36" s="51" t="s">
        <v>114</v>
      </c>
      <c r="D36" s="133">
        <v>4</v>
      </c>
      <c r="E36" s="69"/>
      <c r="F36" s="69" t="s">
        <v>59</v>
      </c>
      <c r="G36" s="164">
        <f t="shared" si="2"/>
        <v>45</v>
      </c>
      <c r="H36" s="158">
        <v>15</v>
      </c>
      <c r="I36" s="159">
        <v>30</v>
      </c>
      <c r="J36" s="67"/>
      <c r="K36" s="67"/>
      <c r="L36" s="165"/>
      <c r="M36" s="165"/>
      <c r="N36" s="68"/>
      <c r="O36" s="158"/>
      <c r="P36" s="161"/>
      <c r="Q36" s="61"/>
      <c r="R36" s="64"/>
      <c r="S36" s="61">
        <v>15</v>
      </c>
      <c r="T36" s="64">
        <v>30</v>
      </c>
      <c r="U36" s="61"/>
      <c r="V36" s="64"/>
      <c r="W36" s="61"/>
      <c r="X36" s="64"/>
      <c r="Y36" s="66"/>
      <c r="Z36" s="68"/>
    </row>
    <row r="37" spans="1:26" ht="16.5" customHeight="1" x14ac:dyDescent="0.25">
      <c r="A37" s="89">
        <v>7</v>
      </c>
      <c r="B37" s="166" t="s">
        <v>124</v>
      </c>
      <c r="C37" s="184" t="s">
        <v>125</v>
      </c>
      <c r="D37" s="133">
        <v>6</v>
      </c>
      <c r="E37" s="167">
        <v>4</v>
      </c>
      <c r="F37" s="167"/>
      <c r="G37" s="164">
        <f t="shared" si="2"/>
        <v>60</v>
      </c>
      <c r="H37" s="66">
        <v>30</v>
      </c>
      <c r="I37" s="168">
        <v>30</v>
      </c>
      <c r="J37" s="67"/>
      <c r="K37" s="67"/>
      <c r="L37" s="165"/>
      <c r="M37" s="67"/>
      <c r="N37" s="68"/>
      <c r="O37" s="110"/>
      <c r="P37" s="68"/>
      <c r="Q37" s="110"/>
      <c r="R37" s="68"/>
      <c r="S37" s="110"/>
      <c r="T37" s="68"/>
      <c r="U37" s="110">
        <v>30</v>
      </c>
      <c r="V37" s="68">
        <v>30</v>
      </c>
      <c r="W37" s="110"/>
      <c r="X37" s="68"/>
      <c r="Y37" s="66"/>
      <c r="Z37" s="68"/>
    </row>
    <row r="38" spans="1:26" ht="17.100000000000001" customHeight="1" x14ac:dyDescent="0.25">
      <c r="A38" s="89">
        <v>8</v>
      </c>
      <c r="B38" s="169" t="s">
        <v>126</v>
      </c>
      <c r="C38" s="170" t="s">
        <v>127</v>
      </c>
      <c r="D38" s="133">
        <v>3</v>
      </c>
      <c r="E38" s="114" t="s">
        <v>59</v>
      </c>
      <c r="F38" s="171"/>
      <c r="G38" s="164">
        <f t="shared" si="2"/>
        <v>30</v>
      </c>
      <c r="H38" s="138">
        <v>15</v>
      </c>
      <c r="I38" s="172">
        <v>15</v>
      </c>
      <c r="J38" s="70"/>
      <c r="K38" s="70"/>
      <c r="L38" s="70"/>
      <c r="M38" s="70"/>
      <c r="N38" s="70"/>
      <c r="O38" s="71"/>
      <c r="P38" s="72"/>
      <c r="Q38" s="71"/>
      <c r="R38" s="72"/>
      <c r="S38" s="71">
        <v>15</v>
      </c>
      <c r="T38" s="72">
        <v>15</v>
      </c>
      <c r="U38" s="71"/>
      <c r="V38" s="72"/>
      <c r="W38" s="71"/>
      <c r="X38" s="72"/>
      <c r="Y38" s="66"/>
      <c r="Z38" s="68"/>
    </row>
    <row r="39" spans="1:26" ht="17.100000000000001" customHeight="1" thickBot="1" x14ac:dyDescent="0.3">
      <c r="A39" s="89">
        <v>9</v>
      </c>
      <c r="B39" s="173" t="s">
        <v>76</v>
      </c>
      <c r="C39" s="112" t="s">
        <v>115</v>
      </c>
      <c r="D39" s="133">
        <v>4</v>
      </c>
      <c r="E39" s="115"/>
      <c r="F39" s="174" t="s">
        <v>56</v>
      </c>
      <c r="G39" s="164">
        <f t="shared" si="2"/>
        <v>45</v>
      </c>
      <c r="H39" s="175">
        <v>15</v>
      </c>
      <c r="I39" s="176">
        <v>30</v>
      </c>
      <c r="J39" s="118"/>
      <c r="K39" s="118"/>
      <c r="L39" s="177"/>
      <c r="M39" s="177"/>
      <c r="N39" s="119"/>
      <c r="O39" s="117"/>
      <c r="P39" s="178"/>
      <c r="Q39" s="175"/>
      <c r="R39" s="119"/>
      <c r="S39" s="175"/>
      <c r="T39" s="119"/>
      <c r="U39" s="117"/>
      <c r="V39" s="119"/>
      <c r="W39" s="175">
        <v>15</v>
      </c>
      <c r="X39" s="119">
        <v>30</v>
      </c>
      <c r="Y39" s="66"/>
      <c r="Z39" s="68"/>
    </row>
    <row r="40" spans="1:26" ht="17.100000000000001" customHeight="1" thickTop="1" x14ac:dyDescent="0.25">
      <c r="A40" s="74">
        <v>1</v>
      </c>
      <c r="B40" s="130" t="s">
        <v>77</v>
      </c>
      <c r="C40" s="51" t="s">
        <v>119</v>
      </c>
      <c r="D40" s="89">
        <v>3</v>
      </c>
      <c r="E40" s="60"/>
      <c r="F40" s="69" t="s">
        <v>59</v>
      </c>
      <c r="G40" s="164">
        <f t="shared" ref="G40:G46" si="3">SUM(H40:N40)</f>
        <v>30</v>
      </c>
      <c r="H40" s="61"/>
      <c r="I40" s="62"/>
      <c r="J40" s="62"/>
      <c r="K40" s="62"/>
      <c r="L40" s="62"/>
      <c r="M40" s="67">
        <v>30</v>
      </c>
      <c r="N40" s="62"/>
      <c r="O40" s="61"/>
      <c r="P40" s="64"/>
      <c r="Q40" s="61"/>
      <c r="R40" s="64"/>
      <c r="S40" s="66"/>
      <c r="T40" s="187">
        <v>30</v>
      </c>
      <c r="U40" s="66"/>
      <c r="V40" s="68"/>
      <c r="W40" s="66"/>
      <c r="X40" s="68"/>
      <c r="Y40" s="66"/>
      <c r="Z40" s="165"/>
    </row>
    <row r="41" spans="1:26" ht="17.100000000000001" customHeight="1" x14ac:dyDescent="0.25">
      <c r="A41" s="74">
        <v>2</v>
      </c>
      <c r="B41" s="130" t="s">
        <v>78</v>
      </c>
      <c r="C41" s="51" t="s">
        <v>120</v>
      </c>
      <c r="D41" s="74">
        <v>1</v>
      </c>
      <c r="E41" s="69"/>
      <c r="F41" s="69" t="s">
        <v>55</v>
      </c>
      <c r="G41" s="91">
        <f t="shared" si="3"/>
        <v>30</v>
      </c>
      <c r="H41" s="66"/>
      <c r="I41" s="67"/>
      <c r="J41" s="67"/>
      <c r="K41" s="67"/>
      <c r="L41" s="67"/>
      <c r="M41" s="67">
        <v>30</v>
      </c>
      <c r="N41" s="67"/>
      <c r="O41" s="66"/>
      <c r="P41" s="68"/>
      <c r="Q41" s="66"/>
      <c r="R41" s="68"/>
      <c r="S41" s="66"/>
      <c r="T41" s="187"/>
      <c r="U41" s="66"/>
      <c r="V41" s="68">
        <v>30</v>
      </c>
      <c r="W41" s="66"/>
      <c r="X41" s="68"/>
      <c r="Y41" s="66"/>
      <c r="Z41" s="165"/>
    </row>
    <row r="42" spans="1:26" ht="17.100000000000001" customHeight="1" x14ac:dyDescent="0.25">
      <c r="A42" s="74">
        <v>3</v>
      </c>
      <c r="B42" s="130" t="s">
        <v>79</v>
      </c>
      <c r="C42" s="51" t="s">
        <v>121</v>
      </c>
      <c r="D42" s="74">
        <v>2</v>
      </c>
      <c r="E42" s="69"/>
      <c r="F42" s="69" t="s">
        <v>56</v>
      </c>
      <c r="G42" s="91">
        <f t="shared" si="3"/>
        <v>30</v>
      </c>
      <c r="H42" s="66"/>
      <c r="I42" s="67"/>
      <c r="J42" s="67"/>
      <c r="K42" s="67"/>
      <c r="L42" s="67"/>
      <c r="M42" s="67">
        <v>30</v>
      </c>
      <c r="N42" s="67"/>
      <c r="O42" s="66"/>
      <c r="P42" s="68"/>
      <c r="Q42" s="66"/>
      <c r="R42" s="68"/>
      <c r="S42" s="66"/>
      <c r="T42" s="187"/>
      <c r="U42" s="66"/>
      <c r="V42" s="68"/>
      <c r="W42" s="66"/>
      <c r="X42" s="68">
        <v>30</v>
      </c>
      <c r="Y42" s="66"/>
      <c r="Z42" s="165"/>
    </row>
    <row r="43" spans="1:26" ht="17.100000000000001" customHeight="1" thickBot="1" x14ac:dyDescent="0.3">
      <c r="A43" s="74">
        <v>4</v>
      </c>
      <c r="B43" s="130" t="s">
        <v>80</v>
      </c>
      <c r="C43" s="51" t="s">
        <v>122</v>
      </c>
      <c r="D43" s="74">
        <v>7</v>
      </c>
      <c r="E43" s="69"/>
      <c r="F43" s="52" t="s">
        <v>57</v>
      </c>
      <c r="G43" s="91">
        <f t="shared" si="3"/>
        <v>30</v>
      </c>
      <c r="H43" s="66"/>
      <c r="I43" s="67"/>
      <c r="J43" s="67"/>
      <c r="K43" s="67"/>
      <c r="L43" s="67"/>
      <c r="M43" s="67">
        <v>30</v>
      </c>
      <c r="N43" s="67"/>
      <c r="O43" s="66"/>
      <c r="P43" s="68"/>
      <c r="Q43" s="66"/>
      <c r="R43" s="68"/>
      <c r="S43" s="66"/>
      <c r="T43" s="187"/>
      <c r="U43" s="66"/>
      <c r="V43" s="68"/>
      <c r="W43" s="66"/>
      <c r="X43" s="68"/>
      <c r="Y43" s="66"/>
      <c r="Z43" s="165">
        <v>30</v>
      </c>
    </row>
    <row r="44" spans="1:26" ht="17.100000000000001" customHeight="1" thickTop="1" x14ac:dyDescent="0.25">
      <c r="A44" s="234">
        <v>1</v>
      </c>
      <c r="B44" s="211" t="s">
        <v>81</v>
      </c>
      <c r="C44" s="212" t="s">
        <v>123</v>
      </c>
      <c r="D44" s="89">
        <v>4</v>
      </c>
      <c r="E44" s="60"/>
      <c r="F44" s="213" t="s">
        <v>59</v>
      </c>
      <c r="G44" s="164">
        <f t="shared" si="3"/>
        <v>0</v>
      </c>
      <c r="H44" s="61"/>
      <c r="I44" s="62"/>
      <c r="J44" s="62"/>
      <c r="K44" s="62"/>
      <c r="L44" s="62"/>
      <c r="M44" s="62"/>
      <c r="N44" s="62"/>
      <c r="O44" s="61"/>
      <c r="P44" s="64"/>
      <c r="Q44" s="61"/>
      <c r="R44" s="64"/>
      <c r="S44" s="61"/>
      <c r="T44" s="214"/>
      <c r="U44" s="61"/>
      <c r="V44" s="64"/>
      <c r="W44" s="61"/>
      <c r="X44" s="64"/>
      <c r="Y44" s="61"/>
      <c r="Z44" s="64"/>
    </row>
    <row r="45" spans="1:26" ht="17.100000000000001" customHeight="1" x14ac:dyDescent="0.25">
      <c r="A45" s="236">
        <v>2</v>
      </c>
      <c r="B45" s="215" t="s">
        <v>82</v>
      </c>
      <c r="C45" s="52" t="s">
        <v>151</v>
      </c>
      <c r="D45" s="74">
        <v>4</v>
      </c>
      <c r="E45" s="69"/>
      <c r="F45" s="69" t="s">
        <v>56</v>
      </c>
      <c r="G45" s="91">
        <f t="shared" si="3"/>
        <v>0</v>
      </c>
      <c r="H45" s="66"/>
      <c r="I45" s="67"/>
      <c r="J45" s="67"/>
      <c r="K45" s="67"/>
      <c r="L45" s="67"/>
      <c r="M45" s="67"/>
      <c r="N45" s="67"/>
      <c r="O45" s="66"/>
      <c r="P45" s="68"/>
      <c r="Q45" s="66"/>
      <c r="R45" s="68"/>
      <c r="S45" s="66"/>
      <c r="T45" s="187"/>
      <c r="U45" s="66"/>
      <c r="V45" s="68"/>
      <c r="W45" s="66"/>
      <c r="X45" s="68"/>
      <c r="Y45" s="66"/>
      <c r="Z45" s="68"/>
    </row>
    <row r="46" spans="1:26" ht="17.100000000000001" customHeight="1" thickBot="1" x14ac:dyDescent="0.3">
      <c r="A46" s="235">
        <v>3</v>
      </c>
      <c r="B46" s="216" t="s">
        <v>83</v>
      </c>
      <c r="C46" s="217" t="s">
        <v>152</v>
      </c>
      <c r="D46" s="74">
        <v>16</v>
      </c>
      <c r="E46" s="69"/>
      <c r="F46" s="218" t="s">
        <v>57</v>
      </c>
      <c r="G46" s="91">
        <f t="shared" si="3"/>
        <v>0</v>
      </c>
      <c r="H46" s="66"/>
      <c r="I46" s="67"/>
      <c r="J46" s="67"/>
      <c r="K46" s="67"/>
      <c r="L46" s="67"/>
      <c r="M46" s="67"/>
      <c r="N46" s="67"/>
      <c r="O46" s="66"/>
      <c r="P46" s="68"/>
      <c r="Q46" s="66"/>
      <c r="R46" s="68"/>
      <c r="S46" s="66"/>
      <c r="T46" s="187"/>
      <c r="U46" s="66"/>
      <c r="V46" s="68"/>
      <c r="W46" s="66"/>
      <c r="X46" s="68"/>
      <c r="Y46" s="66"/>
      <c r="Z46" s="68"/>
    </row>
    <row r="47" spans="1:26" ht="17.100000000000001" customHeight="1" thickTop="1" thickBot="1" x14ac:dyDescent="0.3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238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</row>
    <row r="48" spans="1:26" s="30" customFormat="1" ht="19.5" customHeight="1" thickTop="1" x14ac:dyDescent="0.25">
      <c r="A48" s="304" t="s">
        <v>155</v>
      </c>
      <c r="B48" s="305"/>
      <c r="C48" s="305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</row>
    <row r="49" spans="1:26" ht="17.100000000000001" customHeight="1" thickBot="1" x14ac:dyDescent="0.3">
      <c r="A49" s="306" t="s">
        <v>141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</row>
    <row r="50" spans="1:26" ht="17.100000000000001" customHeight="1" thickTop="1" x14ac:dyDescent="0.25">
      <c r="A50" s="74">
        <v>1</v>
      </c>
      <c r="B50" s="180" t="s">
        <v>84</v>
      </c>
      <c r="C50" s="181" t="s">
        <v>140</v>
      </c>
      <c r="D50" s="89">
        <v>4</v>
      </c>
      <c r="E50" s="182"/>
      <c r="F50" s="219">
        <v>3</v>
      </c>
      <c r="G50" s="164">
        <f>SUM(H50:N50)</f>
        <v>45</v>
      </c>
      <c r="H50" s="57">
        <v>15</v>
      </c>
      <c r="I50" s="58">
        <v>30</v>
      </c>
      <c r="J50" s="58"/>
      <c r="K50" s="58"/>
      <c r="L50" s="58"/>
      <c r="M50" s="58"/>
      <c r="N50" s="58"/>
      <c r="O50" s="61"/>
      <c r="P50" s="64"/>
      <c r="Q50" s="61"/>
      <c r="R50" s="64"/>
      <c r="S50" s="57">
        <v>15</v>
      </c>
      <c r="T50" s="59">
        <v>30</v>
      </c>
      <c r="U50" s="57"/>
      <c r="V50" s="153"/>
      <c r="W50" s="57"/>
      <c r="X50" s="59"/>
      <c r="Y50" s="57"/>
      <c r="Z50" s="151"/>
    </row>
    <row r="51" spans="1:26" ht="17.100000000000001" customHeight="1" x14ac:dyDescent="0.25">
      <c r="A51" s="74">
        <v>2</v>
      </c>
      <c r="B51" s="183" t="s">
        <v>154</v>
      </c>
      <c r="C51" s="184" t="s">
        <v>175</v>
      </c>
      <c r="D51" s="74">
        <v>4</v>
      </c>
      <c r="E51" s="185"/>
      <c r="F51" s="167">
        <v>5</v>
      </c>
      <c r="G51" s="91">
        <f>SUM(H51:N51)</f>
        <v>45</v>
      </c>
      <c r="H51" s="66">
        <v>15</v>
      </c>
      <c r="I51" s="67"/>
      <c r="J51" s="67"/>
      <c r="K51" s="67">
        <v>30</v>
      </c>
      <c r="L51" s="165"/>
      <c r="M51" s="67"/>
      <c r="N51" s="186"/>
      <c r="O51" s="66"/>
      <c r="P51" s="68"/>
      <c r="Q51" s="66"/>
      <c r="R51" s="68"/>
      <c r="S51" s="66"/>
      <c r="T51" s="187"/>
      <c r="U51" s="110"/>
      <c r="V51" s="68"/>
      <c r="W51" s="110">
        <v>15</v>
      </c>
      <c r="X51" s="68">
        <v>30</v>
      </c>
      <c r="Y51" s="110"/>
      <c r="Z51" s="68"/>
    </row>
    <row r="52" spans="1:26" ht="17.100000000000001" customHeight="1" x14ac:dyDescent="0.25">
      <c r="A52" s="74">
        <v>3</v>
      </c>
      <c r="B52" s="188" t="s">
        <v>85</v>
      </c>
      <c r="C52" s="189" t="s">
        <v>116</v>
      </c>
      <c r="D52" s="74">
        <v>3</v>
      </c>
      <c r="E52" s="190"/>
      <c r="F52" s="191" t="s">
        <v>56</v>
      </c>
      <c r="G52" s="91">
        <f t="shared" ref="G52:G57" si="4">SUM(H52:N52)</f>
        <v>30</v>
      </c>
      <c r="H52" s="66">
        <v>15</v>
      </c>
      <c r="I52" s="67">
        <v>15</v>
      </c>
      <c r="J52" s="67"/>
      <c r="K52" s="67"/>
      <c r="L52" s="165"/>
      <c r="M52" s="67"/>
      <c r="N52" s="186"/>
      <c r="O52" s="66"/>
      <c r="P52" s="68"/>
      <c r="Q52" s="66"/>
      <c r="R52" s="68"/>
      <c r="S52" s="66"/>
      <c r="T52" s="187"/>
      <c r="U52" s="110"/>
      <c r="V52" s="68"/>
      <c r="W52" s="110">
        <v>15</v>
      </c>
      <c r="X52" s="68">
        <v>15</v>
      </c>
      <c r="Y52" s="110"/>
      <c r="Z52" s="68"/>
    </row>
    <row r="53" spans="1:26" ht="17.100000000000001" customHeight="1" x14ac:dyDescent="0.25">
      <c r="A53" s="74">
        <v>4</v>
      </c>
      <c r="B53" s="192" t="s">
        <v>86</v>
      </c>
      <c r="C53" s="184" t="s">
        <v>103</v>
      </c>
      <c r="D53" s="74">
        <v>4</v>
      </c>
      <c r="E53" s="193"/>
      <c r="F53" s="69" t="s">
        <v>55</v>
      </c>
      <c r="G53" s="91">
        <f t="shared" si="4"/>
        <v>45</v>
      </c>
      <c r="H53" s="61">
        <v>15</v>
      </c>
      <c r="I53" s="62">
        <v>30</v>
      </c>
      <c r="J53" s="63"/>
      <c r="K53" s="67"/>
      <c r="L53" s="165"/>
      <c r="M53" s="67"/>
      <c r="N53" s="186"/>
      <c r="O53" s="66"/>
      <c r="P53" s="68"/>
      <c r="Q53" s="66"/>
      <c r="R53" s="68"/>
      <c r="S53" s="66"/>
      <c r="T53" s="187"/>
      <c r="U53" s="110">
        <v>15</v>
      </c>
      <c r="V53" s="68">
        <v>30</v>
      </c>
      <c r="W53" s="110"/>
      <c r="X53" s="68"/>
      <c r="Y53" s="110"/>
      <c r="Z53" s="68"/>
    </row>
    <row r="54" spans="1:26" ht="17.100000000000001" customHeight="1" x14ac:dyDescent="0.25">
      <c r="A54" s="74">
        <v>5</v>
      </c>
      <c r="B54" s="192" t="s">
        <v>87</v>
      </c>
      <c r="C54" s="184" t="s">
        <v>163</v>
      </c>
      <c r="D54" s="74">
        <v>4</v>
      </c>
      <c r="E54" s="193" t="s">
        <v>59</v>
      </c>
      <c r="F54" s="69"/>
      <c r="G54" s="91">
        <f t="shared" si="4"/>
        <v>45</v>
      </c>
      <c r="H54" s="61">
        <v>15</v>
      </c>
      <c r="I54" s="62">
        <v>30</v>
      </c>
      <c r="J54" s="63"/>
      <c r="K54" s="67"/>
      <c r="L54" s="165"/>
      <c r="M54" s="67"/>
      <c r="N54" s="186"/>
      <c r="O54" s="66"/>
      <c r="P54" s="68"/>
      <c r="Q54" s="66"/>
      <c r="R54" s="68"/>
      <c r="S54" s="66">
        <v>15</v>
      </c>
      <c r="T54" s="187">
        <v>30</v>
      </c>
      <c r="U54" s="110"/>
      <c r="V54" s="68"/>
      <c r="W54" s="110"/>
      <c r="X54" s="68"/>
      <c r="Y54" s="110"/>
      <c r="Z54" s="68"/>
    </row>
    <row r="55" spans="1:26" ht="17.100000000000001" customHeight="1" x14ac:dyDescent="0.25">
      <c r="A55" s="74">
        <v>6</v>
      </c>
      <c r="B55" s="192" t="s">
        <v>88</v>
      </c>
      <c r="C55" s="184" t="s">
        <v>117</v>
      </c>
      <c r="D55" s="74">
        <v>4</v>
      </c>
      <c r="E55" s="193"/>
      <c r="F55" s="69" t="s">
        <v>55</v>
      </c>
      <c r="G55" s="91">
        <f t="shared" si="4"/>
        <v>30</v>
      </c>
      <c r="H55" s="61">
        <v>15</v>
      </c>
      <c r="I55" s="62">
        <v>15</v>
      </c>
      <c r="J55" s="63"/>
      <c r="K55" s="67"/>
      <c r="L55" s="165"/>
      <c r="M55" s="67"/>
      <c r="N55" s="186"/>
      <c r="O55" s="66"/>
      <c r="P55" s="68"/>
      <c r="Q55" s="66"/>
      <c r="R55" s="68"/>
      <c r="S55" s="66"/>
      <c r="T55" s="187"/>
      <c r="U55" s="110">
        <v>15</v>
      </c>
      <c r="V55" s="187">
        <v>15</v>
      </c>
      <c r="W55" s="110"/>
      <c r="X55" s="68"/>
      <c r="Y55" s="110"/>
      <c r="Z55" s="68"/>
    </row>
    <row r="56" spans="1:26" ht="17.100000000000001" customHeight="1" x14ac:dyDescent="0.25">
      <c r="A56" s="74">
        <v>7</v>
      </c>
      <c r="B56" s="192" t="s">
        <v>128</v>
      </c>
      <c r="C56" s="184" t="s">
        <v>162</v>
      </c>
      <c r="D56" s="74">
        <v>5</v>
      </c>
      <c r="E56" s="193" t="s">
        <v>56</v>
      </c>
      <c r="F56" s="69"/>
      <c r="G56" s="91">
        <f t="shared" si="4"/>
        <v>45</v>
      </c>
      <c r="H56" s="61">
        <v>15</v>
      </c>
      <c r="I56" s="62">
        <v>30</v>
      </c>
      <c r="J56" s="63"/>
      <c r="K56" s="67"/>
      <c r="L56" s="165"/>
      <c r="M56" s="67"/>
      <c r="N56" s="186"/>
      <c r="O56" s="66"/>
      <c r="P56" s="68"/>
      <c r="Q56" s="66"/>
      <c r="R56" s="68"/>
      <c r="S56" s="66"/>
      <c r="T56" s="187"/>
      <c r="U56" s="110"/>
      <c r="V56" s="68"/>
      <c r="W56" s="110">
        <v>15</v>
      </c>
      <c r="X56" s="68">
        <v>30</v>
      </c>
      <c r="Y56" s="110"/>
      <c r="Z56" s="68"/>
    </row>
    <row r="57" spans="1:26" ht="17.100000000000001" customHeight="1" x14ac:dyDescent="0.25">
      <c r="A57" s="74">
        <v>8</v>
      </c>
      <c r="B57" s="192" t="s">
        <v>176</v>
      </c>
      <c r="C57" s="184" t="s">
        <v>177</v>
      </c>
      <c r="D57" s="74">
        <v>1</v>
      </c>
      <c r="E57" s="193"/>
      <c r="F57" s="69" t="s">
        <v>59</v>
      </c>
      <c r="G57" s="91">
        <f t="shared" si="4"/>
        <v>15</v>
      </c>
      <c r="H57" s="61">
        <v>15</v>
      </c>
      <c r="I57" s="62"/>
      <c r="J57" s="63"/>
      <c r="K57" s="67"/>
      <c r="L57" s="165"/>
      <c r="M57" s="67"/>
      <c r="N57" s="186"/>
      <c r="O57" s="66"/>
      <c r="P57" s="68"/>
      <c r="Q57" s="66"/>
      <c r="R57" s="68"/>
      <c r="S57" s="66">
        <v>15</v>
      </c>
      <c r="T57" s="187"/>
      <c r="U57" s="110"/>
      <c r="V57" s="68"/>
      <c r="W57" s="110"/>
      <c r="X57" s="68"/>
      <c r="Y57" s="110"/>
      <c r="Z57" s="68"/>
    </row>
    <row r="58" spans="1:26" ht="17.100000000000001" customHeight="1" thickBot="1" x14ac:dyDescent="0.3">
      <c r="A58" s="74">
        <v>9</v>
      </c>
      <c r="B58" s="194" t="s">
        <v>89</v>
      </c>
      <c r="C58" s="195" t="s">
        <v>118</v>
      </c>
      <c r="D58" s="74">
        <v>3</v>
      </c>
      <c r="E58" s="196"/>
      <c r="F58" s="197" t="s">
        <v>56</v>
      </c>
      <c r="G58" s="91">
        <f>SUM(H58:N58)</f>
        <v>30</v>
      </c>
      <c r="H58" s="117">
        <v>15</v>
      </c>
      <c r="I58" s="118">
        <v>15</v>
      </c>
      <c r="J58" s="118"/>
      <c r="K58" s="118"/>
      <c r="L58" s="177"/>
      <c r="M58" s="118"/>
      <c r="N58" s="175"/>
      <c r="O58" s="66"/>
      <c r="P58" s="68"/>
      <c r="Q58" s="66"/>
      <c r="R58" s="68"/>
      <c r="S58" s="66"/>
      <c r="T58" s="187"/>
      <c r="U58" s="198"/>
      <c r="V58" s="119"/>
      <c r="W58" s="198">
        <v>15</v>
      </c>
      <c r="X58" s="119">
        <v>15</v>
      </c>
      <c r="Y58" s="198"/>
      <c r="Z58" s="119"/>
    </row>
    <row r="59" spans="1:26" s="30" customFormat="1" ht="17.100000000000001" customHeight="1" thickTop="1" thickBot="1" x14ac:dyDescent="0.3">
      <c r="A59" s="296"/>
      <c r="B59" s="297"/>
      <c r="C59" s="123"/>
      <c r="D59" s="124"/>
      <c r="E59" s="125"/>
      <c r="F59" s="125"/>
      <c r="G59" s="124"/>
      <c r="H59" s="126"/>
      <c r="I59" s="127"/>
      <c r="J59" s="127"/>
      <c r="K59" s="127"/>
      <c r="L59" s="127"/>
      <c r="M59" s="127"/>
      <c r="N59" s="128"/>
      <c r="O59" s="126"/>
      <c r="P59" s="128"/>
      <c r="Q59" s="126"/>
      <c r="R59" s="128"/>
      <c r="S59" s="126"/>
      <c r="T59" s="128"/>
      <c r="U59" s="126"/>
      <c r="V59" s="126"/>
      <c r="W59" s="126"/>
      <c r="X59" s="199"/>
      <c r="Y59" s="126"/>
      <c r="Z59" s="128"/>
    </row>
    <row r="60" spans="1:26" ht="17.100000000000001" customHeight="1" thickTop="1" x14ac:dyDescent="0.25">
      <c r="A60" s="309" t="s">
        <v>168</v>
      </c>
      <c r="B60" s="310"/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</row>
    <row r="61" spans="1:26" ht="17.100000000000001" customHeight="1" thickBot="1" x14ac:dyDescent="0.3">
      <c r="A61" s="309" t="s">
        <v>169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</row>
    <row r="62" spans="1:26" ht="17.100000000000001" customHeight="1" thickTop="1" x14ac:dyDescent="0.25">
      <c r="A62" s="223">
        <v>1</v>
      </c>
      <c r="B62" s="200" t="s">
        <v>129</v>
      </c>
      <c r="C62" s="181" t="s">
        <v>149</v>
      </c>
      <c r="D62" s="73">
        <v>3</v>
      </c>
      <c r="E62" s="201" t="s">
        <v>59</v>
      </c>
      <c r="F62" s="202"/>
      <c r="G62" s="203">
        <f t="shared" ref="G62:G71" si="5">SUM(H62:N62)</f>
        <v>30</v>
      </c>
      <c r="H62" s="57">
        <v>30</v>
      </c>
      <c r="I62" s="58"/>
      <c r="J62" s="58"/>
      <c r="K62" s="58"/>
      <c r="L62" s="58"/>
      <c r="M62" s="58"/>
      <c r="N62" s="58"/>
      <c r="O62" s="57"/>
      <c r="P62" s="59"/>
      <c r="Q62" s="57"/>
      <c r="R62" s="59"/>
      <c r="S62" s="106">
        <v>30</v>
      </c>
      <c r="T62" s="107"/>
      <c r="U62" s="106"/>
      <c r="V62" s="108"/>
      <c r="W62" s="106"/>
      <c r="X62" s="109"/>
      <c r="Y62" s="57"/>
      <c r="Z62" s="59"/>
    </row>
    <row r="63" spans="1:26" ht="17.100000000000001" customHeight="1" x14ac:dyDescent="0.25">
      <c r="A63" s="74">
        <v>2</v>
      </c>
      <c r="B63" s="130" t="s">
        <v>130</v>
      </c>
      <c r="C63" s="189" t="s">
        <v>142</v>
      </c>
      <c r="D63" s="74">
        <v>2</v>
      </c>
      <c r="E63" s="90"/>
      <c r="F63" s="90" t="s">
        <v>56</v>
      </c>
      <c r="G63" s="91">
        <f t="shared" si="5"/>
        <v>15</v>
      </c>
      <c r="H63" s="61">
        <v>15</v>
      </c>
      <c r="I63" s="62"/>
      <c r="J63" s="62"/>
      <c r="K63" s="62"/>
      <c r="L63" s="62"/>
      <c r="M63" s="62"/>
      <c r="N63" s="62"/>
      <c r="O63" s="61"/>
      <c r="P63" s="64"/>
      <c r="Q63" s="61"/>
      <c r="R63" s="64"/>
      <c r="S63" s="83"/>
      <c r="T63" s="86"/>
      <c r="U63" s="83"/>
      <c r="V63" s="84"/>
      <c r="W63" s="83">
        <v>15</v>
      </c>
      <c r="X63" s="86"/>
      <c r="Y63" s="61"/>
      <c r="Z63" s="64"/>
    </row>
    <row r="64" spans="1:26" ht="17.100000000000001" customHeight="1" x14ac:dyDescent="0.25">
      <c r="A64" s="224">
        <v>3</v>
      </c>
      <c r="B64" s="204" t="s">
        <v>131</v>
      </c>
      <c r="C64" s="189" t="s">
        <v>143</v>
      </c>
      <c r="D64" s="74">
        <v>3</v>
      </c>
      <c r="E64" s="90"/>
      <c r="F64" s="90" t="s">
        <v>56</v>
      </c>
      <c r="G64" s="205">
        <f t="shared" si="5"/>
        <v>30</v>
      </c>
      <c r="H64" s="61">
        <v>0</v>
      </c>
      <c r="I64" s="62">
        <v>30</v>
      </c>
      <c r="J64" s="62"/>
      <c r="K64" s="62"/>
      <c r="L64" s="62"/>
      <c r="M64" s="62"/>
      <c r="N64" s="62"/>
      <c r="O64" s="61"/>
      <c r="P64" s="64"/>
      <c r="Q64" s="61"/>
      <c r="R64" s="64"/>
      <c r="S64" s="87"/>
      <c r="T64" s="84"/>
      <c r="U64" s="83"/>
      <c r="V64" s="84"/>
      <c r="W64" s="83"/>
      <c r="X64" s="84">
        <v>30</v>
      </c>
      <c r="Y64" s="61"/>
      <c r="Z64" s="64"/>
    </row>
    <row r="65" spans="1:28" ht="17.100000000000001" customHeight="1" x14ac:dyDescent="0.25">
      <c r="A65" s="74">
        <v>4</v>
      </c>
      <c r="B65" s="130" t="s">
        <v>132</v>
      </c>
      <c r="C65" s="189" t="s">
        <v>144</v>
      </c>
      <c r="D65" s="74">
        <v>3</v>
      </c>
      <c r="E65" s="90"/>
      <c r="F65" s="90" t="s">
        <v>55</v>
      </c>
      <c r="G65" s="91">
        <f t="shared" si="5"/>
        <v>30</v>
      </c>
      <c r="H65" s="61">
        <v>30</v>
      </c>
      <c r="I65" s="62">
        <v>0</v>
      </c>
      <c r="J65" s="62"/>
      <c r="K65" s="62"/>
      <c r="L65" s="62"/>
      <c r="M65" s="62"/>
      <c r="N65" s="62"/>
      <c r="O65" s="61"/>
      <c r="P65" s="64"/>
      <c r="Q65" s="61"/>
      <c r="R65" s="64"/>
      <c r="S65" s="83"/>
      <c r="T65" s="86"/>
      <c r="U65" s="83">
        <v>30</v>
      </c>
      <c r="V65" s="86"/>
      <c r="W65" s="83"/>
      <c r="X65" s="84"/>
      <c r="Y65" s="61"/>
      <c r="Z65" s="64"/>
      <c r="AB65" s="2" t="s">
        <v>159</v>
      </c>
    </row>
    <row r="66" spans="1:28" ht="17.100000000000001" customHeight="1" x14ac:dyDescent="0.25">
      <c r="A66" s="224">
        <v>5</v>
      </c>
      <c r="B66" s="130" t="s">
        <v>133</v>
      </c>
      <c r="C66" s="189" t="s">
        <v>145</v>
      </c>
      <c r="D66" s="74">
        <v>4</v>
      </c>
      <c r="E66" s="90" t="s">
        <v>56</v>
      </c>
      <c r="F66" s="90"/>
      <c r="G66" s="205">
        <f t="shared" si="5"/>
        <v>45</v>
      </c>
      <c r="H66" s="61">
        <v>15</v>
      </c>
      <c r="I66" s="62">
        <v>30</v>
      </c>
      <c r="J66" s="62"/>
      <c r="K66" s="62"/>
      <c r="L66" s="62"/>
      <c r="M66" s="62"/>
      <c r="N66" s="62"/>
      <c r="O66" s="61"/>
      <c r="P66" s="64"/>
      <c r="Q66" s="61"/>
      <c r="R66" s="64"/>
      <c r="S66" s="83"/>
      <c r="T66" s="86"/>
      <c r="U66" s="83"/>
      <c r="V66" s="84"/>
      <c r="W66" s="83">
        <v>15</v>
      </c>
      <c r="X66" s="84">
        <v>30</v>
      </c>
      <c r="Y66" s="61"/>
      <c r="Z66" s="64"/>
    </row>
    <row r="67" spans="1:28" ht="17.100000000000001" customHeight="1" x14ac:dyDescent="0.25">
      <c r="A67" s="74">
        <v>6</v>
      </c>
      <c r="B67" s="204" t="s">
        <v>134</v>
      </c>
      <c r="C67" s="189" t="s">
        <v>146</v>
      </c>
      <c r="D67" s="74">
        <v>3</v>
      </c>
      <c r="E67" s="90"/>
      <c r="F67" s="90" t="s">
        <v>59</v>
      </c>
      <c r="G67" s="91">
        <f t="shared" si="5"/>
        <v>30</v>
      </c>
      <c r="H67" s="61">
        <v>0</v>
      </c>
      <c r="I67" s="62">
        <v>30</v>
      </c>
      <c r="J67" s="62"/>
      <c r="K67" s="62"/>
      <c r="L67" s="62"/>
      <c r="M67" s="62"/>
      <c r="N67" s="62"/>
      <c r="O67" s="61"/>
      <c r="P67" s="64"/>
      <c r="Q67" s="61"/>
      <c r="R67" s="64"/>
      <c r="S67" s="87"/>
      <c r="T67" s="84">
        <v>30</v>
      </c>
      <c r="U67" s="87"/>
      <c r="V67" s="84"/>
      <c r="W67" s="83"/>
      <c r="X67" s="85"/>
      <c r="Y67" s="61"/>
      <c r="Z67" s="64"/>
    </row>
    <row r="68" spans="1:28" ht="17.100000000000001" customHeight="1" x14ac:dyDescent="0.25">
      <c r="A68" s="224">
        <v>7</v>
      </c>
      <c r="B68" s="204" t="s">
        <v>135</v>
      </c>
      <c r="C68" s="189" t="s">
        <v>147</v>
      </c>
      <c r="D68" s="74">
        <v>3</v>
      </c>
      <c r="E68" s="90"/>
      <c r="F68" s="90" t="s">
        <v>56</v>
      </c>
      <c r="G68" s="91">
        <f t="shared" si="5"/>
        <v>30</v>
      </c>
      <c r="H68" s="66"/>
      <c r="I68" s="67">
        <v>30</v>
      </c>
      <c r="J68" s="67"/>
      <c r="K68" s="67"/>
      <c r="L68" s="67"/>
      <c r="M68" s="67"/>
      <c r="N68" s="67"/>
      <c r="O68" s="66"/>
      <c r="P68" s="68"/>
      <c r="Q68" s="66"/>
      <c r="R68" s="68"/>
      <c r="S68" s="87"/>
      <c r="T68" s="84"/>
      <c r="U68" s="83"/>
      <c r="V68" s="84"/>
      <c r="W68" s="83"/>
      <c r="X68" s="85">
        <v>30</v>
      </c>
      <c r="Y68" s="66"/>
      <c r="Z68" s="68"/>
    </row>
    <row r="69" spans="1:28" ht="17.100000000000001" customHeight="1" x14ac:dyDescent="0.25">
      <c r="A69" s="74">
        <v>8</v>
      </c>
      <c r="B69" s="204" t="s">
        <v>136</v>
      </c>
      <c r="C69" s="189" t="s">
        <v>178</v>
      </c>
      <c r="D69" s="74">
        <v>5</v>
      </c>
      <c r="E69" s="90"/>
      <c r="F69" s="90" t="s">
        <v>59</v>
      </c>
      <c r="G69" s="91">
        <f t="shared" si="5"/>
        <v>45</v>
      </c>
      <c r="H69" s="66">
        <v>15</v>
      </c>
      <c r="I69" s="67">
        <v>30</v>
      </c>
      <c r="J69" s="67"/>
      <c r="K69" s="67"/>
      <c r="L69" s="67"/>
      <c r="M69" s="67"/>
      <c r="N69" s="67"/>
      <c r="O69" s="66"/>
      <c r="P69" s="68"/>
      <c r="Q69" s="66"/>
      <c r="R69" s="68"/>
      <c r="S69" s="83">
        <v>15</v>
      </c>
      <c r="T69" s="84">
        <v>30</v>
      </c>
      <c r="U69" s="83"/>
      <c r="V69" s="84"/>
      <c r="W69" s="83"/>
      <c r="X69" s="85"/>
      <c r="Y69" s="66"/>
      <c r="Z69" s="68"/>
    </row>
    <row r="70" spans="1:28" ht="17.100000000000001" customHeight="1" x14ac:dyDescent="0.25">
      <c r="A70" s="74">
        <v>9</v>
      </c>
      <c r="B70" s="204" t="s">
        <v>156</v>
      </c>
      <c r="C70" s="189" t="s">
        <v>161</v>
      </c>
      <c r="D70" s="74">
        <v>3</v>
      </c>
      <c r="E70" s="90"/>
      <c r="F70" s="90" t="s">
        <v>56</v>
      </c>
      <c r="G70" s="91">
        <f t="shared" si="5"/>
        <v>30</v>
      </c>
      <c r="H70" s="66"/>
      <c r="I70" s="67">
        <v>30</v>
      </c>
      <c r="J70" s="67"/>
      <c r="K70" s="67"/>
      <c r="L70" s="67"/>
      <c r="M70" s="67"/>
      <c r="N70" s="67"/>
      <c r="O70" s="66"/>
      <c r="P70" s="68"/>
      <c r="Q70" s="66"/>
      <c r="R70" s="68"/>
      <c r="S70" s="83"/>
      <c r="T70" s="84"/>
      <c r="U70" s="83"/>
      <c r="V70" s="84"/>
      <c r="W70" s="83"/>
      <c r="X70" s="92">
        <v>30</v>
      </c>
      <c r="Y70" s="66"/>
      <c r="Z70" s="68"/>
    </row>
    <row r="71" spans="1:28" ht="17.100000000000001" customHeight="1" thickBot="1" x14ac:dyDescent="0.3">
      <c r="A71" s="225">
        <v>10</v>
      </c>
      <c r="B71" s="130" t="s">
        <v>137</v>
      </c>
      <c r="C71" s="189" t="s">
        <v>148</v>
      </c>
      <c r="D71" s="74">
        <v>3</v>
      </c>
      <c r="E71" s="90"/>
      <c r="F71" s="90" t="s">
        <v>55</v>
      </c>
      <c r="G71" s="91">
        <f t="shared" si="5"/>
        <v>45</v>
      </c>
      <c r="H71" s="66">
        <v>15</v>
      </c>
      <c r="I71" s="67">
        <v>30</v>
      </c>
      <c r="J71" s="67"/>
      <c r="K71" s="67"/>
      <c r="L71" s="67"/>
      <c r="M71" s="67"/>
      <c r="N71" s="67"/>
      <c r="O71" s="66"/>
      <c r="P71" s="68"/>
      <c r="Q71" s="66"/>
      <c r="R71" s="68"/>
      <c r="S71" s="83"/>
      <c r="T71" s="86"/>
      <c r="U71" s="83">
        <v>15</v>
      </c>
      <c r="V71" s="84">
        <v>30</v>
      </c>
      <c r="W71" s="83"/>
      <c r="X71" s="84"/>
      <c r="Y71" s="66"/>
      <c r="Z71" s="68"/>
    </row>
    <row r="72" spans="1:28" s="30" customFormat="1" ht="17.100000000000001" customHeight="1" thickTop="1" thickBot="1" x14ac:dyDescent="0.3">
      <c r="A72" s="312"/>
      <c r="B72" s="297"/>
      <c r="C72" s="123"/>
      <c r="E72" s="125"/>
      <c r="F72" s="125"/>
      <c r="G72" s="124"/>
      <c r="H72" s="126"/>
      <c r="I72" s="127"/>
      <c r="J72" s="127"/>
      <c r="K72" s="127"/>
      <c r="L72" s="127"/>
      <c r="M72" s="127"/>
      <c r="N72" s="127"/>
      <c r="O72" s="126"/>
      <c r="P72" s="128"/>
      <c r="Q72" s="126"/>
      <c r="R72" s="128"/>
      <c r="S72" s="126"/>
      <c r="T72" s="128"/>
      <c r="U72" s="126"/>
      <c r="V72" s="128"/>
      <c r="W72" s="126"/>
      <c r="X72" s="128"/>
      <c r="Y72" s="126"/>
      <c r="Z72" s="128"/>
    </row>
    <row r="73" spans="1:28" s="24" customFormat="1" ht="17.100000000000001" customHeight="1" thickTop="1" thickBot="1" x14ac:dyDescent="0.3">
      <c r="A73" s="317" t="s">
        <v>138</v>
      </c>
      <c r="B73" s="318"/>
      <c r="C73" s="80"/>
      <c r="D73" s="124">
        <f>SUM(D8:D46)+SUM(D50:D58)</f>
        <v>183</v>
      </c>
      <c r="E73" s="319"/>
      <c r="F73" s="320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8" ht="17.100000000000001" customHeight="1" thickTop="1" thickBot="1" x14ac:dyDescent="0.3">
      <c r="A74" s="317" t="s">
        <v>139</v>
      </c>
      <c r="B74" s="318"/>
      <c r="C74" s="80"/>
      <c r="D74" s="124">
        <f>SUM(D8:D46)+SUM(D62:D71)</f>
        <v>183</v>
      </c>
      <c r="E74" s="319"/>
      <c r="F74" s="320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79"/>
      <c r="Z74" s="79"/>
    </row>
    <row r="75" spans="1:28" ht="17.100000000000001" customHeight="1" thickTop="1" thickBot="1" x14ac:dyDescent="0.3">
      <c r="A75" s="44"/>
      <c r="B75" s="44"/>
      <c r="C75" s="321" t="s">
        <v>157</v>
      </c>
      <c r="D75" s="44"/>
      <c r="E75" s="44"/>
      <c r="F75" s="44"/>
      <c r="G75" s="46"/>
      <c r="H75" s="44"/>
      <c r="I75" s="44"/>
      <c r="J75" s="44"/>
      <c r="K75" s="44"/>
      <c r="L75" s="44"/>
      <c r="M75" s="240">
        <f>SUM(P75:Z75)</f>
        <v>183</v>
      </c>
      <c r="N75" s="44"/>
      <c r="O75" s="238"/>
      <c r="P75" s="239">
        <f>SUMIF($F$8:$F$58,"1",$D$8:$D$58)+SUMIF($E$8:$E$58,"1",$D$8:$D$58)</f>
        <v>30</v>
      </c>
      <c r="Q75" s="239"/>
      <c r="R75" s="239">
        <f>SUMIF($F$8:$F$58,"2",$D$8:$D$58)+SUMIF($E$8:$E$58,"2",$D$8:$D$58)</f>
        <v>30</v>
      </c>
      <c r="S75" s="239"/>
      <c r="T75" s="239">
        <f>SUMIF($F$8:$F$61,"3",$D$8:$D$61)+SUMIF($E$8:$E$61,"3",$D$8:$D$61)</f>
        <v>34</v>
      </c>
      <c r="U75" s="239"/>
      <c r="V75" s="239">
        <f>SUMIF($F$8:$F$61,"4",$D$8:$D$61)+SUMIF($E$8:$E$61,"4",$D$8:$D$61)</f>
        <v>29</v>
      </c>
      <c r="W75" s="239"/>
      <c r="X75" s="239">
        <f>SUMIF($F$8:$F$61,"5",$D$8:$D$61)+SUMIF($E$8:$E$61,"5",$D$8:$D$61)</f>
        <v>37</v>
      </c>
      <c r="Y75" s="239"/>
      <c r="Z75" s="239">
        <f>SUMIF($F$8:$F$61,"6",$D$8:$D$61)+SUMIF($E$8:$E$61,"6",$D$8:$D$61)</f>
        <v>23</v>
      </c>
    </row>
    <row r="76" spans="1:28" ht="13.5" customHeight="1" thickTop="1" thickBot="1" x14ac:dyDescent="0.3">
      <c r="A76" s="44"/>
      <c r="B76" s="44"/>
      <c r="C76" s="322"/>
      <c r="D76" s="44"/>
      <c r="E76" s="44"/>
      <c r="F76" s="44"/>
      <c r="G76" s="46"/>
      <c r="H76" s="44"/>
      <c r="I76" s="44"/>
      <c r="J76" s="324" t="s">
        <v>13</v>
      </c>
      <c r="K76" s="324"/>
      <c r="L76" s="324"/>
      <c r="M76" s="324"/>
      <c r="N76" s="325"/>
      <c r="O76" s="94">
        <f>COUNTIF($E8:$E74,1)-COUNTIF($E$62:$E$71,1)</f>
        <v>3</v>
      </c>
      <c r="P76" s="95">
        <f>COUNTIF($F8:$F74,1)-COUNTIF($F$62:$F$71,1)</f>
        <v>6</v>
      </c>
      <c r="Q76" s="94">
        <f>COUNTIF($E8:$E74,2)-COUNTIF($E$62:$E$71,2)</f>
        <v>5</v>
      </c>
      <c r="R76" s="95">
        <f>COUNTIF($F8:$F74,2)-COUNTIF($F$62:$F$71,2)</f>
        <v>4</v>
      </c>
      <c r="S76" s="94">
        <f>COUNTIF($E8:$E74,3)-COUNTIF($E$62:$E$71,3)</f>
        <v>2</v>
      </c>
      <c r="T76" s="95">
        <f>COUNTIF($F8:$F74,3)-COUNTIF($F$62:$F$71,3)</f>
        <v>9</v>
      </c>
      <c r="U76" s="94">
        <f>COUNTIF($E8:$E74,4)-COUNTIF($E$62:$E$71,4)</f>
        <v>4</v>
      </c>
      <c r="V76" s="95">
        <f>COUNTIF($F8:$F74,4)-COUNTIF($F$62:$F$71,4)</f>
        <v>3</v>
      </c>
      <c r="W76" s="94">
        <f>COUNTIF($E8:$E74,5)-COUNTIF($E$62:$E$71,5)</f>
        <v>2</v>
      </c>
      <c r="X76" s="95">
        <f>COUNTIF($F8:$F74,5)-COUNTIF($F$62:$F$71,5)</f>
        <v>8</v>
      </c>
      <c r="Y76" s="94">
        <f>COUNTIF($E8:$E74,6)-COUNTIF($E$62:$E$71,6)</f>
        <v>0</v>
      </c>
      <c r="Z76" s="95">
        <f>COUNTIF($F8:$F74,6)-COUNTIF($F$62:$F$71,6)</f>
        <v>2</v>
      </c>
    </row>
    <row r="77" spans="1:28" ht="13.5" customHeight="1" thickTop="1" x14ac:dyDescent="0.25">
      <c r="A77" s="44"/>
      <c r="B77" s="44"/>
      <c r="C77" s="45"/>
      <c r="D77" s="44"/>
      <c r="E77" s="44"/>
      <c r="F77" s="44"/>
      <c r="G77" s="46"/>
      <c r="H77" s="44"/>
      <c r="I77" s="44"/>
      <c r="J77" s="222"/>
      <c r="K77" s="222"/>
      <c r="L77" s="222"/>
      <c r="M77" s="222"/>
      <c r="N77" s="222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spans="1:28" ht="17.100000000000001" customHeight="1" thickBot="1" x14ac:dyDescent="0.3">
      <c r="A78" s="44"/>
      <c r="B78" s="44"/>
      <c r="C78" s="322" t="s">
        <v>158</v>
      </c>
      <c r="D78" s="44"/>
      <c r="E78" s="44"/>
      <c r="F78" s="44"/>
      <c r="G78" s="46"/>
      <c r="H78" s="44"/>
      <c r="I78" s="44"/>
      <c r="J78" s="222"/>
      <c r="K78" s="222"/>
      <c r="L78" s="222"/>
      <c r="M78" s="240">
        <f>SUM(P78:Z78)</f>
        <v>183</v>
      </c>
      <c r="N78" s="222"/>
      <c r="O78" s="238"/>
      <c r="P78" s="239">
        <f>SUMIF($F$8:$F$46,"1",$D$8:$D$46)+SUMIF($E$8:$E$46,"1",$D$8:$D$46)+SUMIF($F$62:$F$71,"1",$D$62:$D$71)+SUMIF($E$62:$E$71,"1",$D$62:$D$71)</f>
        <v>30</v>
      </c>
      <c r="Q78" s="239"/>
      <c r="R78" s="239">
        <f>SUMIF($F$8:$F$46,"2",$D$8:$D$46)+SUMIF($E$8:$E$46,"2",$D$8:$D$46)+SUMIF($F$62:$F$71,"2",$D$62:$D$71)+SUMIF($E$62:$E$71,"2",$D$62:$D$71)</f>
        <v>30</v>
      </c>
      <c r="S78" s="239"/>
      <c r="T78" s="239">
        <f>SUMIF($F$8:$F$46,"3",$D$8:$D$46)+SUMIF($E$8:$E$46,"3",$D$8:$D$46)+SUMIF($F$62:$F$71,"3",$D$62:$D$71)+SUMIF($E$62:$E$71,"3",$D$62:$D$71)</f>
        <v>36</v>
      </c>
      <c r="U78" s="239"/>
      <c r="V78" s="239">
        <f>SUMIF($F$8:$F$46,"4",$D$8:$D$46)+SUMIF($E$8:$E$46,"4",$D$8:$D$46)+SUMIF($F$62:$F$71,"4",$D$62:$D$71)+SUMIF($E$62:$E$71,"4",$D$62:$D$71)</f>
        <v>27</v>
      </c>
      <c r="W78" s="239"/>
      <c r="X78" s="239">
        <f>SUMIF($F$8:$F$46,"5",$D$8:$D$46)+SUMIF($E$8:$E$46,"5",$D$8:$D$46)+SUMIF($F$62:$F$71,"5",$D$62:$D$71)+SUMIF($E$62:$E$71,"5",$D$62:$D$71)</f>
        <v>37</v>
      </c>
      <c r="Y78" s="239"/>
      <c r="Z78" s="239">
        <f>SUMIF($F$8:$F$46,"6",$D$8:$D$46)+SUMIF($E$8:$E$46,"6",$D$8:$D$46)+SUMIF($F$62:$F$71,"6",$D$62:$D$71)+SUMIF($E$62:$E$71,"6",$D$62:$D$71)</f>
        <v>23</v>
      </c>
    </row>
    <row r="79" spans="1:28" ht="13.5" customHeight="1" thickTop="1" thickBot="1" x14ac:dyDescent="0.3">
      <c r="A79" s="44"/>
      <c r="B79" s="44"/>
      <c r="C79" s="322"/>
      <c r="D79" s="44"/>
      <c r="E79" s="44"/>
      <c r="F79" s="44"/>
      <c r="G79" s="46"/>
      <c r="H79" s="44"/>
      <c r="I79" s="44"/>
      <c r="J79" s="324" t="s">
        <v>13</v>
      </c>
      <c r="K79" s="324"/>
      <c r="L79" s="324"/>
      <c r="M79" s="324"/>
      <c r="N79" s="325"/>
      <c r="O79" s="94">
        <f>COUNTIF($E8:$E74,1)-COUNTIF($E$50:$E$59,1)</f>
        <v>3</v>
      </c>
      <c r="P79" s="95">
        <f>COUNTIF($F8:$F74,1)-COUNTIF($F$50:$F$59,1)</f>
        <v>6</v>
      </c>
      <c r="Q79" s="94">
        <f>COUNTIF($E8:$E74,2)-COUNTIF($E$50:$E$58,2)</f>
        <v>5</v>
      </c>
      <c r="R79" s="95">
        <f>COUNTIF($F8:$F74,2)-COUNTIF(F50:F59,2)</f>
        <v>4</v>
      </c>
      <c r="S79" s="96">
        <f>COUNTIF($E8:$E74,3)-COUNTIF(E50:E59,3)</f>
        <v>2</v>
      </c>
      <c r="T79" s="97">
        <f>COUNTIF($F8:$F74,3)-COUNTIF($F$50:$F$58,3)</f>
        <v>9</v>
      </c>
      <c r="U79" s="94">
        <f>COUNTIF($E8:$E74,4)-COUNTIF($E$50:$E$58,4)</f>
        <v>4</v>
      </c>
      <c r="V79" s="95">
        <f>COUNTIF($F8:$F74,4)-COUNTIF($F$50:$F$58,4)</f>
        <v>3</v>
      </c>
      <c r="W79" s="94">
        <f>COUNTIF($E8:$E74,5)-COUNTIF($E$50:$E$58,5)</f>
        <v>2</v>
      </c>
      <c r="X79" s="95">
        <f>COUNTIF($F8:$F74,5)-COUNTIF($F$50:$F$58,5)</f>
        <v>9</v>
      </c>
      <c r="Y79" s="94">
        <f>COUNTIF($E8:$E74,6)-COUNTIF($E$50:$E$58,6)</f>
        <v>0</v>
      </c>
      <c r="Z79" s="95">
        <f>COUNTIF($F8:$F74,6)-COUNTIF($F$50:$F$58,6)</f>
        <v>2</v>
      </c>
    </row>
    <row r="80" spans="1:28" ht="13.05" customHeight="1" thickTop="1" x14ac:dyDescent="0.25">
      <c r="A80" s="44"/>
      <c r="B80" s="44"/>
      <c r="C80" s="45"/>
      <c r="D80" s="44"/>
      <c r="E80" s="44"/>
      <c r="F80" s="44"/>
      <c r="G80" s="46" t="str">
        <f>IF(G75=G76,"","BŁĄD !!! SPRAWDŹ WIERSZ OGÓŁEM")</f>
        <v/>
      </c>
      <c r="H80" s="44"/>
      <c r="I80" s="44"/>
      <c r="J80" s="44"/>
      <c r="K80" s="44"/>
      <c r="L80" s="44"/>
      <c r="M80" s="44"/>
      <c r="N80" s="44"/>
      <c r="O80" s="44" t="str">
        <f>IF(O76&gt;8,"za dużo E","")</f>
        <v/>
      </c>
      <c r="P80" s="44"/>
      <c r="Q80" s="44" t="str">
        <f>IF(Q76&gt;8,"za dużo E","")</f>
        <v/>
      </c>
      <c r="R80" s="44"/>
      <c r="S80" s="44" t="str">
        <f>IF(S76&gt;8,"za dużo E","")</f>
        <v/>
      </c>
      <c r="T80" s="44"/>
      <c r="U80" s="44" t="str">
        <f>IF(U76&gt;8,"za dużo E","")</f>
        <v/>
      </c>
      <c r="V80" s="44"/>
      <c r="W80" s="44" t="str">
        <f>IF(W76&gt;8,"za dużo E","")</f>
        <v/>
      </c>
      <c r="X80" s="44"/>
      <c r="Y80" s="44" t="str">
        <f>IF(Y76&gt;8,"za dużo E","")</f>
        <v/>
      </c>
      <c r="Z80" s="44"/>
    </row>
    <row r="81" spans="7:7" ht="17.100000000000001" customHeight="1" x14ac:dyDescent="0.25">
      <c r="G81" s="30"/>
    </row>
    <row r="82" spans="7:7" ht="17.100000000000001" customHeight="1" x14ac:dyDescent="0.25">
      <c r="G82" s="30"/>
    </row>
    <row r="83" spans="7:7" ht="17.100000000000001" customHeight="1" x14ac:dyDescent="0.25">
      <c r="G83" s="30"/>
    </row>
    <row r="84" spans="7:7" ht="17.100000000000001" customHeight="1" x14ac:dyDescent="0.25">
      <c r="G84" s="30"/>
    </row>
    <row r="85" spans="7:7" ht="17.100000000000001" customHeight="1" x14ac:dyDescent="0.25">
      <c r="G85" s="30"/>
    </row>
    <row r="86" spans="7:7" ht="17.100000000000001" customHeight="1" x14ac:dyDescent="0.25">
      <c r="G86" s="30"/>
    </row>
    <row r="87" spans="7:7" ht="17.100000000000001" customHeight="1" x14ac:dyDescent="0.25">
      <c r="G87" s="30"/>
    </row>
    <row r="88" spans="7:7" ht="17.100000000000001" customHeight="1" x14ac:dyDescent="0.25">
      <c r="G88" s="30"/>
    </row>
    <row r="89" spans="7:7" ht="17.100000000000001" customHeight="1" x14ac:dyDescent="0.25">
      <c r="G89" s="30"/>
    </row>
    <row r="90" spans="7:7" ht="17.100000000000001" customHeight="1" x14ac:dyDescent="0.25">
      <c r="G90" s="30"/>
    </row>
    <row r="91" spans="7:7" ht="17.100000000000001" customHeight="1" x14ac:dyDescent="0.25">
      <c r="G91" s="30"/>
    </row>
    <row r="92" spans="7:7" ht="17.100000000000001" customHeight="1" x14ac:dyDescent="0.25">
      <c r="G92" s="30"/>
    </row>
    <row r="93" spans="7:7" ht="17.100000000000001" customHeight="1" x14ac:dyDescent="0.25">
      <c r="G93" s="30"/>
    </row>
    <row r="94" spans="7:7" ht="17.100000000000001" customHeight="1" x14ac:dyDescent="0.25">
      <c r="G94" s="30"/>
    </row>
    <row r="95" spans="7:7" ht="17.100000000000001" customHeight="1" x14ac:dyDescent="0.25">
      <c r="G95" s="30"/>
    </row>
    <row r="96" spans="7:7" ht="17.100000000000001" customHeight="1" x14ac:dyDescent="0.25">
      <c r="G96" s="30"/>
    </row>
    <row r="97" spans="7:7" ht="17.100000000000001" customHeight="1" x14ac:dyDescent="0.25">
      <c r="G97" s="30"/>
    </row>
    <row r="98" spans="7:7" ht="17.100000000000001" customHeight="1" x14ac:dyDescent="0.25">
      <c r="G98" s="30"/>
    </row>
    <row r="99" spans="7:7" ht="17.100000000000001" customHeight="1" x14ac:dyDescent="0.25">
      <c r="G99" s="30"/>
    </row>
    <row r="100" spans="7:7" ht="17.100000000000001" customHeight="1" x14ac:dyDescent="0.25">
      <c r="G100" s="30"/>
    </row>
    <row r="101" spans="7:7" ht="17.100000000000001" customHeight="1" x14ac:dyDescent="0.25">
      <c r="G101" s="30"/>
    </row>
    <row r="102" spans="7:7" ht="17.100000000000001" customHeight="1" x14ac:dyDescent="0.25">
      <c r="G102" s="30"/>
    </row>
    <row r="103" spans="7:7" ht="17.100000000000001" customHeight="1" x14ac:dyDescent="0.25">
      <c r="G103" s="30"/>
    </row>
    <row r="104" spans="7:7" ht="17.100000000000001" customHeight="1" x14ac:dyDescent="0.25">
      <c r="G104" s="30"/>
    </row>
    <row r="105" spans="7:7" ht="17.100000000000001" customHeight="1" x14ac:dyDescent="0.25">
      <c r="G105" s="30"/>
    </row>
    <row r="106" spans="7:7" ht="17.100000000000001" customHeight="1" x14ac:dyDescent="0.25">
      <c r="G106" s="30"/>
    </row>
    <row r="107" spans="7:7" ht="17.100000000000001" customHeight="1" x14ac:dyDescent="0.25">
      <c r="G107" s="30"/>
    </row>
    <row r="108" spans="7:7" ht="17.100000000000001" customHeight="1" x14ac:dyDescent="0.25">
      <c r="G108" s="30"/>
    </row>
    <row r="109" spans="7:7" ht="17.100000000000001" customHeight="1" x14ac:dyDescent="0.25">
      <c r="G109" s="30"/>
    </row>
    <row r="110" spans="7:7" ht="17.100000000000001" customHeight="1" x14ac:dyDescent="0.25">
      <c r="G110" s="30"/>
    </row>
    <row r="111" spans="7:7" ht="17.100000000000001" customHeight="1" x14ac:dyDescent="0.25">
      <c r="G111" s="30"/>
    </row>
    <row r="112" spans="7:7" ht="17.100000000000001" customHeight="1" x14ac:dyDescent="0.25">
      <c r="G112" s="30"/>
    </row>
    <row r="113" spans="7:7" ht="17.100000000000001" customHeight="1" x14ac:dyDescent="0.25">
      <c r="G113" s="30"/>
    </row>
    <row r="114" spans="7:7" ht="17.100000000000001" customHeight="1" x14ac:dyDescent="0.25">
      <c r="G114" s="30"/>
    </row>
    <row r="115" spans="7:7" ht="17.100000000000001" customHeight="1" x14ac:dyDescent="0.25">
      <c r="G115" s="30"/>
    </row>
    <row r="116" spans="7:7" ht="17.100000000000001" customHeight="1" x14ac:dyDescent="0.25">
      <c r="G116" s="30"/>
    </row>
    <row r="117" spans="7:7" ht="17.100000000000001" customHeight="1" x14ac:dyDescent="0.25">
      <c r="G117" s="30"/>
    </row>
    <row r="118" spans="7:7" ht="17.100000000000001" customHeight="1" x14ac:dyDescent="0.25">
      <c r="G118" s="30"/>
    </row>
    <row r="119" spans="7:7" ht="17.100000000000001" customHeight="1" x14ac:dyDescent="0.25">
      <c r="G119" s="30"/>
    </row>
    <row r="120" spans="7:7" ht="17.100000000000001" customHeight="1" x14ac:dyDescent="0.25">
      <c r="G120" s="30"/>
    </row>
    <row r="121" spans="7:7" ht="17.100000000000001" customHeight="1" x14ac:dyDescent="0.25">
      <c r="G121" s="30"/>
    </row>
    <row r="122" spans="7:7" ht="17.100000000000001" customHeight="1" x14ac:dyDescent="0.25">
      <c r="G122" s="30"/>
    </row>
    <row r="123" spans="7:7" ht="17.100000000000001" customHeight="1" x14ac:dyDescent="0.25">
      <c r="G123" s="30"/>
    </row>
    <row r="124" spans="7:7" ht="17.100000000000001" customHeight="1" x14ac:dyDescent="0.25">
      <c r="G124" s="30"/>
    </row>
    <row r="125" spans="7:7" ht="17.100000000000001" customHeight="1" x14ac:dyDescent="0.25">
      <c r="G125" s="30"/>
    </row>
    <row r="126" spans="7:7" ht="17.100000000000001" customHeight="1" x14ac:dyDescent="0.25">
      <c r="G126" s="30"/>
    </row>
    <row r="127" spans="7:7" ht="17.100000000000001" customHeight="1" x14ac:dyDescent="0.25">
      <c r="G127" s="30"/>
    </row>
    <row r="128" spans="7:7" ht="17.100000000000001" customHeight="1" x14ac:dyDescent="0.25">
      <c r="G128" s="30"/>
    </row>
    <row r="129" spans="7:7" ht="17.100000000000001" customHeight="1" x14ac:dyDescent="0.25">
      <c r="G129" s="30"/>
    </row>
    <row r="130" spans="7:7" ht="17.100000000000001" customHeight="1" x14ac:dyDescent="0.25">
      <c r="G130" s="30"/>
    </row>
    <row r="131" spans="7:7" ht="17.100000000000001" customHeight="1" x14ac:dyDescent="0.25">
      <c r="G131" s="30"/>
    </row>
    <row r="132" spans="7:7" ht="17.100000000000001" customHeight="1" x14ac:dyDescent="0.25">
      <c r="G132" s="30"/>
    </row>
    <row r="133" spans="7:7" ht="17.100000000000001" customHeight="1" x14ac:dyDescent="0.25">
      <c r="G133" s="30"/>
    </row>
    <row r="134" spans="7:7" ht="17.100000000000001" customHeight="1" x14ac:dyDescent="0.25">
      <c r="G134" s="30"/>
    </row>
    <row r="135" spans="7:7" ht="17.100000000000001" customHeight="1" x14ac:dyDescent="0.25">
      <c r="G135" s="30"/>
    </row>
    <row r="136" spans="7:7" ht="17.100000000000001" customHeight="1" x14ac:dyDescent="0.25">
      <c r="G136" s="30"/>
    </row>
    <row r="137" spans="7:7" x14ac:dyDescent="0.25">
      <c r="G137" s="30"/>
    </row>
    <row r="138" spans="7:7" x14ac:dyDescent="0.25">
      <c r="G138" s="30"/>
    </row>
    <row r="139" spans="7:7" x14ac:dyDescent="0.25">
      <c r="G139" s="30"/>
    </row>
    <row r="140" spans="7:7" x14ac:dyDescent="0.25">
      <c r="G140" s="30"/>
    </row>
    <row r="141" spans="7:7" x14ac:dyDescent="0.25">
      <c r="G141" s="30"/>
    </row>
    <row r="142" spans="7:7" x14ac:dyDescent="0.25">
      <c r="G142" s="30"/>
    </row>
    <row r="143" spans="7:7" x14ac:dyDescent="0.25">
      <c r="G143" s="30"/>
    </row>
    <row r="144" spans="7:7" x14ac:dyDescent="0.25">
      <c r="G144" s="30"/>
    </row>
    <row r="145" spans="7:7" x14ac:dyDescent="0.25">
      <c r="G145" s="30"/>
    </row>
    <row r="146" spans="7:7" x14ac:dyDescent="0.25">
      <c r="G146" s="30"/>
    </row>
    <row r="147" spans="7:7" x14ac:dyDescent="0.25">
      <c r="G147" s="30"/>
    </row>
    <row r="148" spans="7:7" x14ac:dyDescent="0.25">
      <c r="G148" s="30"/>
    </row>
    <row r="149" spans="7:7" x14ac:dyDescent="0.25">
      <c r="G149" s="30"/>
    </row>
    <row r="150" spans="7:7" x14ac:dyDescent="0.25">
      <c r="G150" s="30"/>
    </row>
    <row r="151" spans="7:7" x14ac:dyDescent="0.25">
      <c r="G151" s="30"/>
    </row>
    <row r="152" spans="7:7" x14ac:dyDescent="0.25">
      <c r="G152" s="30"/>
    </row>
    <row r="153" spans="7:7" x14ac:dyDescent="0.25">
      <c r="G153" s="30"/>
    </row>
    <row r="154" spans="7:7" x14ac:dyDescent="0.25">
      <c r="G154" s="30"/>
    </row>
    <row r="155" spans="7:7" x14ac:dyDescent="0.25">
      <c r="G155" s="30"/>
    </row>
    <row r="156" spans="7:7" x14ac:dyDescent="0.25">
      <c r="G156" s="30"/>
    </row>
    <row r="157" spans="7:7" x14ac:dyDescent="0.25">
      <c r="G157" s="30"/>
    </row>
    <row r="158" spans="7:7" x14ac:dyDescent="0.25">
      <c r="G158" s="30"/>
    </row>
    <row r="159" spans="7:7" x14ac:dyDescent="0.25">
      <c r="G159" s="30"/>
    </row>
    <row r="160" spans="7:7" x14ac:dyDescent="0.25">
      <c r="G160" s="30"/>
    </row>
    <row r="161" spans="7:7" x14ac:dyDescent="0.25">
      <c r="G161" s="30"/>
    </row>
    <row r="162" spans="7:7" x14ac:dyDescent="0.25">
      <c r="G162" s="30"/>
    </row>
    <row r="163" spans="7:7" x14ac:dyDescent="0.25">
      <c r="G163" s="30"/>
    </row>
    <row r="164" spans="7:7" x14ac:dyDescent="0.25">
      <c r="G164" s="30"/>
    </row>
    <row r="165" spans="7:7" x14ac:dyDescent="0.25">
      <c r="G165" s="30"/>
    </row>
    <row r="166" spans="7:7" x14ac:dyDescent="0.25">
      <c r="G166" s="30"/>
    </row>
    <row r="167" spans="7:7" x14ac:dyDescent="0.25">
      <c r="G167" s="30"/>
    </row>
    <row r="168" spans="7:7" x14ac:dyDescent="0.25">
      <c r="G168" s="30"/>
    </row>
    <row r="169" spans="7:7" x14ac:dyDescent="0.25">
      <c r="G169" s="30"/>
    </row>
    <row r="170" spans="7:7" x14ac:dyDescent="0.25">
      <c r="G170" s="30"/>
    </row>
    <row r="171" spans="7:7" x14ac:dyDescent="0.25">
      <c r="G171" s="30"/>
    </row>
    <row r="172" spans="7:7" x14ac:dyDescent="0.25">
      <c r="G172" s="30"/>
    </row>
    <row r="173" spans="7:7" x14ac:dyDescent="0.25">
      <c r="G173" s="30"/>
    </row>
    <row r="174" spans="7:7" x14ac:dyDescent="0.25">
      <c r="G174" s="30"/>
    </row>
    <row r="175" spans="7:7" x14ac:dyDescent="0.25">
      <c r="G175" s="30"/>
    </row>
    <row r="176" spans="7:7" x14ac:dyDescent="0.25">
      <c r="G176" s="30"/>
    </row>
    <row r="177" spans="7:7" x14ac:dyDescent="0.25">
      <c r="G177" s="30"/>
    </row>
    <row r="178" spans="7:7" x14ac:dyDescent="0.25">
      <c r="G178" s="30"/>
    </row>
    <row r="179" spans="7:7" x14ac:dyDescent="0.25">
      <c r="G179" s="30"/>
    </row>
    <row r="180" spans="7:7" x14ac:dyDescent="0.25">
      <c r="G180" s="30"/>
    </row>
    <row r="181" spans="7:7" x14ac:dyDescent="0.25">
      <c r="G181" s="30"/>
    </row>
    <row r="182" spans="7:7" x14ac:dyDescent="0.25">
      <c r="G182" s="30"/>
    </row>
    <row r="183" spans="7:7" x14ac:dyDescent="0.25">
      <c r="G183" s="30"/>
    </row>
    <row r="184" spans="7:7" x14ac:dyDescent="0.25">
      <c r="G184" s="30"/>
    </row>
    <row r="185" spans="7:7" x14ac:dyDescent="0.25">
      <c r="G185" s="30"/>
    </row>
    <row r="186" spans="7:7" x14ac:dyDescent="0.25">
      <c r="G186" s="30"/>
    </row>
    <row r="187" spans="7:7" x14ac:dyDescent="0.25">
      <c r="G187" s="30"/>
    </row>
    <row r="188" spans="7:7" x14ac:dyDescent="0.25">
      <c r="G188" s="30"/>
    </row>
    <row r="189" spans="7:7" x14ac:dyDescent="0.25">
      <c r="G189" s="30"/>
    </row>
    <row r="190" spans="7:7" x14ac:dyDescent="0.25">
      <c r="G190" s="30"/>
    </row>
    <row r="191" spans="7:7" x14ac:dyDescent="0.25">
      <c r="G191" s="30"/>
    </row>
    <row r="192" spans="7:7" x14ac:dyDescent="0.25">
      <c r="G192" s="30"/>
    </row>
    <row r="193" spans="7:7" x14ac:dyDescent="0.25">
      <c r="G193" s="30"/>
    </row>
    <row r="194" spans="7:7" x14ac:dyDescent="0.25">
      <c r="G194" s="30"/>
    </row>
    <row r="195" spans="7:7" x14ac:dyDescent="0.25">
      <c r="G195" s="30"/>
    </row>
    <row r="196" spans="7:7" x14ac:dyDescent="0.25">
      <c r="G196" s="30"/>
    </row>
    <row r="197" spans="7:7" x14ac:dyDescent="0.25">
      <c r="G197" s="30"/>
    </row>
    <row r="198" spans="7:7" x14ac:dyDescent="0.25">
      <c r="G198" s="30"/>
    </row>
    <row r="199" spans="7:7" x14ac:dyDescent="0.25">
      <c r="G199" s="30"/>
    </row>
    <row r="200" spans="7:7" x14ac:dyDescent="0.25">
      <c r="G200" s="30"/>
    </row>
    <row r="201" spans="7:7" x14ac:dyDescent="0.25">
      <c r="G201" s="30"/>
    </row>
    <row r="202" spans="7:7" x14ac:dyDescent="0.25">
      <c r="G202" s="30"/>
    </row>
    <row r="203" spans="7:7" x14ac:dyDescent="0.25">
      <c r="G203" s="30"/>
    </row>
    <row r="204" spans="7:7" x14ac:dyDescent="0.25">
      <c r="G204" s="30"/>
    </row>
    <row r="205" spans="7:7" x14ac:dyDescent="0.25">
      <c r="G205" s="30"/>
    </row>
    <row r="206" spans="7:7" x14ac:dyDescent="0.25">
      <c r="G206" s="30"/>
    </row>
    <row r="207" spans="7:7" x14ac:dyDescent="0.25">
      <c r="G207" s="30"/>
    </row>
    <row r="208" spans="7:7" x14ac:dyDescent="0.25">
      <c r="G208" s="30"/>
    </row>
    <row r="209" spans="7:7" x14ac:dyDescent="0.25">
      <c r="G209" s="30"/>
    </row>
    <row r="210" spans="7:7" x14ac:dyDescent="0.25">
      <c r="G210" s="30"/>
    </row>
    <row r="211" spans="7:7" x14ac:dyDescent="0.25">
      <c r="G211" s="30"/>
    </row>
    <row r="212" spans="7:7" x14ac:dyDescent="0.25">
      <c r="G212" s="30"/>
    </row>
    <row r="213" spans="7:7" x14ac:dyDescent="0.25">
      <c r="G213" s="30"/>
    </row>
    <row r="214" spans="7:7" x14ac:dyDescent="0.25">
      <c r="G214" s="30"/>
    </row>
    <row r="215" spans="7:7" x14ac:dyDescent="0.25">
      <c r="G215" s="30"/>
    </row>
    <row r="216" spans="7:7" x14ac:dyDescent="0.25">
      <c r="G216" s="30"/>
    </row>
    <row r="217" spans="7:7" x14ac:dyDescent="0.25">
      <c r="G217" s="30"/>
    </row>
    <row r="218" spans="7:7" x14ac:dyDescent="0.25">
      <c r="G218" s="30"/>
    </row>
    <row r="219" spans="7:7" x14ac:dyDescent="0.25">
      <c r="G219" s="30"/>
    </row>
    <row r="220" spans="7:7" x14ac:dyDescent="0.25">
      <c r="G220" s="30"/>
    </row>
    <row r="221" spans="7:7" x14ac:dyDescent="0.25">
      <c r="G221" s="30"/>
    </row>
    <row r="222" spans="7:7" x14ac:dyDescent="0.25">
      <c r="G222" s="30"/>
    </row>
    <row r="223" spans="7:7" x14ac:dyDescent="0.25">
      <c r="G223" s="30"/>
    </row>
    <row r="224" spans="7:7" x14ac:dyDescent="0.25">
      <c r="G224" s="30"/>
    </row>
    <row r="225" spans="7:7" x14ac:dyDescent="0.25">
      <c r="G225" s="30"/>
    </row>
    <row r="226" spans="7:7" x14ac:dyDescent="0.25">
      <c r="G226" s="30"/>
    </row>
    <row r="227" spans="7:7" x14ac:dyDescent="0.25">
      <c r="G227" s="30"/>
    </row>
    <row r="228" spans="7:7" x14ac:dyDescent="0.25">
      <c r="G228" s="30"/>
    </row>
    <row r="229" spans="7:7" x14ac:dyDescent="0.25">
      <c r="G229" s="30"/>
    </row>
    <row r="230" spans="7:7" x14ac:dyDescent="0.25">
      <c r="G230" s="30"/>
    </row>
    <row r="231" spans="7:7" x14ac:dyDescent="0.25">
      <c r="G231" s="30"/>
    </row>
    <row r="232" spans="7:7" x14ac:dyDescent="0.25">
      <c r="G232" s="30"/>
    </row>
    <row r="233" spans="7:7" x14ac:dyDescent="0.25">
      <c r="G233" s="30"/>
    </row>
    <row r="234" spans="7:7" x14ac:dyDescent="0.25">
      <c r="G234" s="30"/>
    </row>
  </sheetData>
  <mergeCells count="23">
    <mergeCell ref="C78:C79"/>
    <mergeCell ref="J79:N79"/>
    <mergeCell ref="J76:N76"/>
    <mergeCell ref="A73:B73"/>
    <mergeCell ref="E73:F73"/>
    <mergeCell ref="A74:B74"/>
    <mergeCell ref="E74:F74"/>
    <mergeCell ref="C75:C76"/>
    <mergeCell ref="A61:Z61"/>
    <mergeCell ref="A72:B72"/>
    <mergeCell ref="A48:C48"/>
    <mergeCell ref="A49:Z49"/>
    <mergeCell ref="A59:B59"/>
    <mergeCell ref="A60:Z60"/>
    <mergeCell ref="A47:N47"/>
    <mergeCell ref="Y4:Z4"/>
    <mergeCell ref="A7:Z7"/>
    <mergeCell ref="A1:I1"/>
    <mergeCell ref="A2:B2"/>
    <mergeCell ref="G3:N4"/>
    <mergeCell ref="O3:R3"/>
    <mergeCell ref="S3:V3"/>
    <mergeCell ref="W3:Z3"/>
  </mergeCells>
  <printOptions horizontalCentered="1" gridLinesSet="0"/>
  <pageMargins left="0.23622047244094491" right="0.23622047244094491" top="0.59055118110236227" bottom="0.59055118110236227" header="0.19685039370078741" footer="0"/>
  <pageSetup paperSize="9" scale="72" fitToHeight="0" orientation="landscape" cellComments="asDisplayed" r:id="rId1"/>
  <headerFooter differentFirst="1" scaleWithDoc="0" alignWithMargins="0">
    <oddHeader xml:space="preserve">&amp;C
</oddHeader>
  </headerFooter>
  <rowBreaks count="3" manualBreakCount="3">
    <brk id="28" max="30" man="1"/>
    <brk id="59" max="30" man="1"/>
    <brk id="79" max="30" man="1"/>
  </rowBreaks>
  <colBreaks count="1" manualBreakCount="1">
    <brk id="26" max="10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ntry="1"/>
  <dimension ref="A1:Q120"/>
  <sheetViews>
    <sheetView showGridLines="0" showZeros="0" zoomScaleNormal="100" zoomScaleSheetLayoutView="100" workbookViewId="0">
      <selection activeCell="I19" sqref="I19"/>
    </sheetView>
  </sheetViews>
  <sheetFormatPr defaultColWidth="9.21875" defaultRowHeight="13.8" x14ac:dyDescent="0.25"/>
  <cols>
    <col min="1" max="1" width="37.21875" style="2" customWidth="1"/>
    <col min="2" max="2" width="5.44140625" style="2" customWidth="1"/>
    <col min="3" max="3" width="8.77734375" style="2" bestFit="1" customWidth="1"/>
    <col min="4" max="4" width="10.44140625" style="2" customWidth="1"/>
    <col min="5" max="5" width="9.21875" style="2"/>
    <col min="6" max="6" width="9.77734375" style="2" customWidth="1"/>
    <col min="7" max="7" width="10.5546875" style="2" customWidth="1"/>
    <col min="8" max="8" width="8.44140625" style="2" customWidth="1"/>
    <col min="9" max="17" width="9.21875" style="43"/>
    <col min="18" max="16384" width="9.21875" style="2"/>
  </cols>
  <sheetData>
    <row r="1" spans="1:17" ht="13.05" customHeight="1" x14ac:dyDescent="0.25">
      <c r="A1" s="1" t="s">
        <v>189</v>
      </c>
    </row>
    <row r="2" spans="1:17" ht="16.5" customHeight="1" x14ac:dyDescent="0.25"/>
    <row r="3" spans="1:17" s="29" customFormat="1" ht="32.4" x14ac:dyDescent="0.2">
      <c r="A3" s="244" t="s">
        <v>179</v>
      </c>
      <c r="B3" s="245" t="s">
        <v>186</v>
      </c>
      <c r="C3" s="243" t="s">
        <v>180</v>
      </c>
      <c r="D3" s="243" t="s">
        <v>181</v>
      </c>
      <c r="E3" s="243" t="s">
        <v>182</v>
      </c>
      <c r="F3" s="243" t="s">
        <v>183</v>
      </c>
      <c r="G3" s="243" t="s">
        <v>184</v>
      </c>
      <c r="H3" s="243" t="s">
        <v>185</v>
      </c>
      <c r="I3" s="258"/>
      <c r="J3" s="258"/>
      <c r="K3" s="258"/>
      <c r="L3" s="258"/>
      <c r="M3" s="258"/>
      <c r="N3" s="258"/>
      <c r="O3" s="258"/>
      <c r="P3" s="258"/>
      <c r="Q3" s="258"/>
    </row>
    <row r="4" spans="1:17" ht="17.100000000000001" customHeight="1" x14ac:dyDescent="0.25">
      <c r="A4" s="246" t="s">
        <v>42</v>
      </c>
      <c r="B4" s="247"/>
      <c r="C4" s="247"/>
      <c r="D4" s="247"/>
      <c r="E4" s="247"/>
      <c r="F4" s="247"/>
      <c r="G4" s="247"/>
      <c r="H4" s="247"/>
    </row>
    <row r="5" spans="1:17" x14ac:dyDescent="0.25">
      <c r="A5" s="246" t="s">
        <v>43</v>
      </c>
      <c r="B5" s="248">
        <v>2</v>
      </c>
      <c r="C5" s="247"/>
      <c r="D5" s="247"/>
      <c r="E5" s="247">
        <v>2</v>
      </c>
      <c r="F5" s="247"/>
      <c r="G5" s="247"/>
      <c r="H5" s="247"/>
    </row>
    <row r="6" spans="1:17" x14ac:dyDescent="0.25">
      <c r="A6" s="246" t="s">
        <v>44</v>
      </c>
      <c r="B6" s="247">
        <v>2</v>
      </c>
      <c r="C6" s="247"/>
      <c r="D6" s="247"/>
      <c r="E6" s="247">
        <v>2</v>
      </c>
      <c r="F6" s="247"/>
      <c r="G6" s="247"/>
      <c r="H6" s="247"/>
    </row>
    <row r="7" spans="1:17" x14ac:dyDescent="0.25">
      <c r="A7" s="246" t="s">
        <v>45</v>
      </c>
      <c r="B7" s="247">
        <v>2</v>
      </c>
      <c r="C7" s="247"/>
      <c r="D7" s="247"/>
      <c r="E7" s="247">
        <v>2</v>
      </c>
      <c r="F7" s="247"/>
      <c r="G7" s="247"/>
      <c r="H7" s="247"/>
    </row>
    <row r="8" spans="1:17" x14ac:dyDescent="0.25">
      <c r="A8" s="246" t="s">
        <v>46</v>
      </c>
      <c r="B8" s="247">
        <v>2</v>
      </c>
      <c r="C8" s="247"/>
      <c r="D8" s="247"/>
      <c r="E8" s="247">
        <v>2</v>
      </c>
      <c r="F8" s="247"/>
      <c r="G8" s="247"/>
      <c r="H8" s="247"/>
    </row>
    <row r="9" spans="1:17" ht="17.100000000000001" customHeight="1" x14ac:dyDescent="0.25">
      <c r="A9" s="246" t="s">
        <v>47</v>
      </c>
      <c r="B9" s="248">
        <v>6</v>
      </c>
      <c r="C9" s="247">
        <v>6</v>
      </c>
      <c r="D9" s="247"/>
      <c r="E9" s="247"/>
      <c r="F9" s="247"/>
      <c r="G9" s="247"/>
      <c r="H9" s="247"/>
    </row>
    <row r="10" spans="1:17" ht="17.100000000000001" customHeight="1" x14ac:dyDescent="0.25">
      <c r="A10" s="246" t="s">
        <v>48</v>
      </c>
      <c r="B10" s="248">
        <v>4</v>
      </c>
      <c r="C10" s="247"/>
      <c r="D10" s="247"/>
      <c r="E10" s="247"/>
      <c r="F10" s="247">
        <v>4</v>
      </c>
      <c r="G10" s="247"/>
      <c r="H10" s="247"/>
    </row>
    <row r="11" spans="1:17" ht="17.100000000000001" customHeight="1" x14ac:dyDescent="0.25">
      <c r="A11" s="246" t="s">
        <v>49</v>
      </c>
      <c r="B11" s="247"/>
      <c r="C11" s="247"/>
      <c r="D11" s="247"/>
      <c r="E11" s="247"/>
      <c r="F11" s="247"/>
      <c r="G11" s="247"/>
      <c r="H11" s="247"/>
    </row>
    <row r="12" spans="1:17" ht="17.100000000000001" customHeight="1" x14ac:dyDescent="0.25">
      <c r="A12" s="246" t="s">
        <v>50</v>
      </c>
      <c r="B12" s="247"/>
      <c r="C12" s="247"/>
      <c r="D12" s="247"/>
      <c r="E12" s="247"/>
      <c r="F12" s="247"/>
      <c r="G12" s="247"/>
      <c r="H12" s="247"/>
    </row>
    <row r="13" spans="1:17" ht="17.100000000000001" customHeight="1" x14ac:dyDescent="0.25">
      <c r="A13" s="246" t="s">
        <v>51</v>
      </c>
      <c r="B13" s="248">
        <v>1</v>
      </c>
      <c r="C13" s="247"/>
      <c r="D13" s="247"/>
      <c r="E13" s="247">
        <v>1</v>
      </c>
      <c r="F13" s="247"/>
      <c r="G13" s="247"/>
      <c r="H13" s="247"/>
    </row>
    <row r="14" spans="1:17" ht="17.100000000000001" customHeight="1" x14ac:dyDescent="0.25">
      <c r="A14" s="246" t="s">
        <v>52</v>
      </c>
      <c r="B14" s="248">
        <v>1</v>
      </c>
      <c r="C14" s="247"/>
      <c r="D14" s="247"/>
      <c r="E14" s="247">
        <v>1</v>
      </c>
      <c r="F14" s="247"/>
      <c r="G14" s="247"/>
      <c r="H14" s="247"/>
    </row>
    <row r="15" spans="1:17" ht="17.100000000000001" customHeight="1" x14ac:dyDescent="0.25">
      <c r="A15" s="246" t="s">
        <v>53</v>
      </c>
      <c r="B15" s="168">
        <v>1</v>
      </c>
      <c r="C15" s="247"/>
      <c r="D15" s="247"/>
      <c r="E15" s="247"/>
      <c r="F15" s="247"/>
      <c r="G15" s="247"/>
      <c r="H15" s="247">
        <v>1</v>
      </c>
    </row>
    <row r="16" spans="1:17" ht="17.100000000000001" customHeight="1" x14ac:dyDescent="0.25">
      <c r="A16" s="249" t="s">
        <v>60</v>
      </c>
      <c r="B16" s="168">
        <v>7</v>
      </c>
      <c r="C16" s="247"/>
      <c r="D16" s="247"/>
      <c r="E16" s="247"/>
      <c r="F16" s="247"/>
      <c r="G16" s="247">
        <v>7</v>
      </c>
      <c r="H16" s="247"/>
    </row>
    <row r="17" spans="1:8" ht="17.100000000000001" customHeight="1" x14ac:dyDescent="0.25">
      <c r="A17" s="249" t="s">
        <v>61</v>
      </c>
      <c r="B17" s="168">
        <v>5</v>
      </c>
      <c r="C17" s="247">
        <v>5</v>
      </c>
      <c r="D17" s="247"/>
      <c r="E17" s="247"/>
      <c r="F17" s="247"/>
      <c r="G17" s="247"/>
      <c r="H17" s="247"/>
    </row>
    <row r="18" spans="1:8" ht="17.100000000000001" customHeight="1" x14ac:dyDescent="0.25">
      <c r="A18" s="249" t="s">
        <v>62</v>
      </c>
      <c r="B18" s="168">
        <v>6</v>
      </c>
      <c r="C18" s="247">
        <v>6</v>
      </c>
      <c r="D18" s="247"/>
      <c r="E18" s="247"/>
      <c r="F18" s="247"/>
      <c r="G18" s="247"/>
      <c r="H18" s="247"/>
    </row>
    <row r="19" spans="1:8" ht="17.100000000000001" customHeight="1" x14ac:dyDescent="0.25">
      <c r="A19" s="249" t="s">
        <v>63</v>
      </c>
      <c r="B19" s="168">
        <v>5</v>
      </c>
      <c r="C19" s="247">
        <v>5</v>
      </c>
      <c r="D19" s="247"/>
      <c r="E19" s="247"/>
      <c r="F19" s="247"/>
      <c r="G19" s="247"/>
      <c r="H19" s="247"/>
    </row>
    <row r="20" spans="1:8" ht="17.100000000000001" customHeight="1" x14ac:dyDescent="0.25">
      <c r="A20" s="249" t="s">
        <v>64</v>
      </c>
      <c r="B20" s="168">
        <v>6</v>
      </c>
      <c r="C20" s="247">
        <v>6</v>
      </c>
      <c r="D20" s="247"/>
      <c r="E20" s="247"/>
      <c r="F20" s="247"/>
      <c r="G20" s="247"/>
      <c r="H20" s="247"/>
    </row>
    <row r="21" spans="1:8" ht="17.100000000000001" customHeight="1" x14ac:dyDescent="0.25">
      <c r="A21" s="249" t="s">
        <v>65</v>
      </c>
      <c r="B21" s="168">
        <v>5</v>
      </c>
      <c r="C21" s="247">
        <v>5</v>
      </c>
      <c r="D21" s="247"/>
      <c r="E21" s="247"/>
      <c r="F21" s="247"/>
      <c r="G21" s="247"/>
      <c r="H21" s="247"/>
    </row>
    <row r="22" spans="1:8" ht="17.100000000000001" customHeight="1" x14ac:dyDescent="0.25">
      <c r="A22" s="249" t="s">
        <v>66</v>
      </c>
      <c r="B22" s="168">
        <v>6</v>
      </c>
      <c r="C22" s="247">
        <v>6</v>
      </c>
      <c r="D22" s="247"/>
      <c r="E22" s="247"/>
      <c r="F22" s="247"/>
      <c r="G22" s="247"/>
      <c r="H22" s="247"/>
    </row>
    <row r="23" spans="1:8" ht="17.100000000000001" customHeight="1" x14ac:dyDescent="0.25">
      <c r="A23" s="249" t="s">
        <v>67</v>
      </c>
      <c r="B23" s="168">
        <v>5</v>
      </c>
      <c r="C23" s="247">
        <v>5</v>
      </c>
      <c r="D23" s="247"/>
      <c r="E23" s="247"/>
      <c r="F23" s="247"/>
      <c r="G23" s="247"/>
      <c r="H23" s="247"/>
    </row>
    <row r="24" spans="1:8" ht="17.100000000000001" customHeight="1" x14ac:dyDescent="0.25">
      <c r="A24" s="249" t="s">
        <v>68</v>
      </c>
      <c r="B24" s="168">
        <v>4</v>
      </c>
      <c r="C24" s="247"/>
      <c r="D24" s="247">
        <v>4</v>
      </c>
      <c r="E24" s="247"/>
      <c r="F24" s="247"/>
      <c r="G24" s="247"/>
      <c r="H24" s="247"/>
    </row>
    <row r="25" spans="1:8" ht="17.100000000000001" customHeight="1" x14ac:dyDescent="0.25">
      <c r="A25" s="249" t="s">
        <v>69</v>
      </c>
      <c r="B25" s="168">
        <v>6</v>
      </c>
      <c r="C25" s="247">
        <v>6</v>
      </c>
      <c r="D25" s="247"/>
      <c r="E25" s="247"/>
      <c r="F25" s="247"/>
      <c r="G25" s="247"/>
      <c r="H25" s="247"/>
    </row>
    <row r="26" spans="1:8" ht="17.100000000000001" customHeight="1" x14ac:dyDescent="0.25">
      <c r="A26" s="249" t="s">
        <v>153</v>
      </c>
      <c r="B26" s="168">
        <v>3</v>
      </c>
      <c r="C26" s="247"/>
      <c r="D26" s="247"/>
      <c r="E26" s="247"/>
      <c r="F26" s="247"/>
      <c r="G26" s="247"/>
      <c r="H26" s="247">
        <v>3</v>
      </c>
    </row>
    <row r="27" spans="1:8" ht="17.100000000000001" customHeight="1" x14ac:dyDescent="0.25">
      <c r="A27" s="249" t="s">
        <v>70</v>
      </c>
      <c r="B27" s="168">
        <v>4</v>
      </c>
      <c r="C27" s="247">
        <v>4</v>
      </c>
      <c r="D27" s="247"/>
      <c r="E27" s="247"/>
      <c r="F27" s="247"/>
      <c r="G27" s="247"/>
      <c r="H27" s="247"/>
    </row>
    <row r="28" spans="1:8" ht="17.100000000000001" customHeight="1" x14ac:dyDescent="0.25">
      <c r="A28" s="249" t="s">
        <v>71</v>
      </c>
      <c r="B28" s="168">
        <v>3</v>
      </c>
      <c r="C28" s="247">
        <v>3</v>
      </c>
      <c r="D28" s="247"/>
      <c r="E28" s="247"/>
      <c r="F28" s="247"/>
      <c r="G28" s="247"/>
      <c r="H28" s="247"/>
    </row>
    <row r="29" spans="1:8" ht="17.100000000000001" customHeight="1" x14ac:dyDescent="0.25">
      <c r="A29" s="249" t="s">
        <v>72</v>
      </c>
      <c r="B29" s="168">
        <v>3</v>
      </c>
      <c r="C29" s="247">
        <v>3</v>
      </c>
      <c r="D29" s="247"/>
      <c r="E29" s="247"/>
      <c r="F29" s="247"/>
      <c r="G29" s="247"/>
      <c r="H29" s="247"/>
    </row>
    <row r="30" spans="1:8" ht="17.100000000000001" customHeight="1" x14ac:dyDescent="0.25">
      <c r="A30" s="249" t="s">
        <v>73</v>
      </c>
      <c r="B30" s="168">
        <v>3</v>
      </c>
      <c r="C30" s="247">
        <v>3</v>
      </c>
      <c r="D30" s="247"/>
      <c r="E30" s="247"/>
      <c r="F30" s="247"/>
      <c r="G30" s="247"/>
      <c r="H30" s="247"/>
    </row>
    <row r="31" spans="1:8" ht="17.100000000000001" customHeight="1" x14ac:dyDescent="0.25">
      <c r="A31" s="249" t="s">
        <v>74</v>
      </c>
      <c r="B31" s="168">
        <v>5</v>
      </c>
      <c r="C31" s="247">
        <v>5</v>
      </c>
      <c r="D31" s="247"/>
      <c r="E31" s="247"/>
      <c r="F31" s="247"/>
      <c r="G31" s="247"/>
      <c r="H31" s="247"/>
    </row>
    <row r="32" spans="1:8" ht="17.100000000000001" customHeight="1" x14ac:dyDescent="0.25">
      <c r="A32" s="249" t="s">
        <v>75</v>
      </c>
      <c r="B32" s="168">
        <v>4</v>
      </c>
      <c r="C32" s="247"/>
      <c r="D32" s="247">
        <v>4</v>
      </c>
      <c r="E32" s="247"/>
      <c r="F32" s="247"/>
      <c r="G32" s="247"/>
      <c r="H32" s="247"/>
    </row>
    <row r="33" spans="1:17" ht="16.5" customHeight="1" x14ac:dyDescent="0.25">
      <c r="A33" s="250" t="s">
        <v>124</v>
      </c>
      <c r="B33" s="168">
        <v>6</v>
      </c>
      <c r="C33" s="247">
        <v>6</v>
      </c>
      <c r="D33" s="247"/>
      <c r="E33" s="247"/>
      <c r="F33" s="247"/>
      <c r="G33" s="247"/>
      <c r="H33" s="247"/>
    </row>
    <row r="34" spans="1:17" ht="17.100000000000001" customHeight="1" x14ac:dyDescent="0.25">
      <c r="A34" s="249" t="s">
        <v>126</v>
      </c>
      <c r="B34" s="168">
        <v>3</v>
      </c>
      <c r="C34" s="247">
        <v>3</v>
      </c>
      <c r="D34" s="247"/>
      <c r="E34" s="247"/>
      <c r="F34" s="247"/>
      <c r="G34" s="247"/>
      <c r="H34" s="247"/>
    </row>
    <row r="35" spans="1:17" ht="17.100000000000001" customHeight="1" x14ac:dyDescent="0.25">
      <c r="A35" s="249" t="s">
        <v>76</v>
      </c>
      <c r="B35" s="168">
        <v>4</v>
      </c>
      <c r="C35" s="247">
        <v>4</v>
      </c>
      <c r="D35" s="247"/>
      <c r="E35" s="247"/>
      <c r="F35" s="247"/>
      <c r="G35" s="247"/>
      <c r="H35" s="247"/>
    </row>
    <row r="36" spans="1:17" s="241" customFormat="1" ht="17.100000000000001" customHeight="1" x14ac:dyDescent="0.25">
      <c r="A36" s="251" t="s">
        <v>84</v>
      </c>
      <c r="B36" s="252">
        <v>4</v>
      </c>
      <c r="C36" s="252">
        <v>4</v>
      </c>
      <c r="D36" s="252"/>
      <c r="E36" s="252"/>
      <c r="F36" s="252"/>
      <c r="G36" s="252"/>
      <c r="H36" s="252"/>
      <c r="I36" s="43"/>
      <c r="J36" s="43"/>
      <c r="K36" s="43"/>
      <c r="L36" s="43"/>
      <c r="M36" s="43"/>
      <c r="N36" s="43"/>
      <c r="O36" s="43"/>
      <c r="P36" s="43"/>
      <c r="Q36" s="43"/>
    </row>
    <row r="37" spans="1:17" s="241" customFormat="1" ht="17.100000000000001" customHeight="1" x14ac:dyDescent="0.25">
      <c r="A37" s="253" t="s">
        <v>154</v>
      </c>
      <c r="B37" s="252">
        <v>4</v>
      </c>
      <c r="C37" s="252">
        <v>4</v>
      </c>
      <c r="D37" s="252"/>
      <c r="E37" s="252"/>
      <c r="F37" s="252"/>
      <c r="G37" s="252"/>
      <c r="H37" s="252"/>
      <c r="I37" s="43"/>
      <c r="J37" s="43"/>
      <c r="K37" s="43"/>
      <c r="L37" s="43"/>
      <c r="M37" s="43"/>
      <c r="N37" s="43"/>
      <c r="O37" s="43"/>
      <c r="P37" s="43"/>
      <c r="Q37" s="43"/>
    </row>
    <row r="38" spans="1:17" s="241" customFormat="1" ht="17.100000000000001" customHeight="1" x14ac:dyDescent="0.25">
      <c r="A38" s="253" t="s">
        <v>85</v>
      </c>
      <c r="B38" s="252">
        <v>3</v>
      </c>
      <c r="C38" s="252">
        <v>3</v>
      </c>
      <c r="D38" s="252"/>
      <c r="E38" s="252"/>
      <c r="F38" s="252"/>
      <c r="G38" s="252"/>
      <c r="H38" s="252"/>
      <c r="I38" s="43"/>
      <c r="J38" s="43"/>
      <c r="K38" s="43"/>
      <c r="L38" s="43"/>
      <c r="M38" s="43"/>
      <c r="N38" s="43"/>
      <c r="O38" s="43"/>
      <c r="P38" s="43"/>
      <c r="Q38" s="43"/>
    </row>
    <row r="39" spans="1:17" s="241" customFormat="1" ht="17.100000000000001" customHeight="1" x14ac:dyDescent="0.25">
      <c r="A39" s="254" t="s">
        <v>86</v>
      </c>
      <c r="B39" s="252">
        <v>4</v>
      </c>
      <c r="C39" s="252">
        <v>4</v>
      </c>
      <c r="D39" s="252"/>
      <c r="E39" s="252"/>
      <c r="F39" s="252"/>
      <c r="G39" s="252"/>
      <c r="H39" s="252"/>
      <c r="I39" s="43"/>
      <c r="J39" s="43"/>
      <c r="K39" s="43"/>
      <c r="L39" s="43"/>
      <c r="M39" s="43"/>
      <c r="N39" s="43"/>
      <c r="O39" s="43"/>
      <c r="P39" s="43"/>
      <c r="Q39" s="43"/>
    </row>
    <row r="40" spans="1:17" s="241" customFormat="1" ht="17.100000000000001" customHeight="1" x14ac:dyDescent="0.25">
      <c r="A40" s="254" t="s">
        <v>87</v>
      </c>
      <c r="B40" s="252">
        <v>4</v>
      </c>
      <c r="C40" s="252">
        <v>4</v>
      </c>
      <c r="D40" s="252"/>
      <c r="E40" s="252"/>
      <c r="F40" s="252"/>
      <c r="G40" s="252"/>
      <c r="H40" s="252"/>
      <c r="I40" s="43"/>
      <c r="J40" s="43"/>
      <c r="K40" s="43"/>
      <c r="L40" s="43"/>
      <c r="M40" s="43"/>
      <c r="N40" s="43"/>
      <c r="O40" s="43"/>
      <c r="P40" s="43"/>
      <c r="Q40" s="43"/>
    </row>
    <row r="41" spans="1:17" s="241" customFormat="1" ht="17.100000000000001" customHeight="1" x14ac:dyDescent="0.25">
      <c r="A41" s="254" t="s">
        <v>88</v>
      </c>
      <c r="B41" s="252">
        <v>4</v>
      </c>
      <c r="C41" s="252">
        <v>4</v>
      </c>
      <c r="D41" s="252"/>
      <c r="E41" s="252"/>
      <c r="F41" s="252"/>
      <c r="G41" s="252"/>
      <c r="H41" s="252"/>
      <c r="I41" s="43"/>
      <c r="J41" s="43"/>
      <c r="K41" s="43"/>
      <c r="L41" s="43"/>
      <c r="M41" s="43"/>
      <c r="N41" s="43"/>
      <c r="O41" s="43"/>
      <c r="P41" s="43"/>
      <c r="Q41" s="43"/>
    </row>
    <row r="42" spans="1:17" s="241" customFormat="1" ht="17.100000000000001" customHeight="1" x14ac:dyDescent="0.25">
      <c r="A42" s="254" t="s">
        <v>128</v>
      </c>
      <c r="B42" s="252">
        <v>5</v>
      </c>
      <c r="C42" s="252">
        <v>5</v>
      </c>
      <c r="D42" s="252"/>
      <c r="E42" s="252"/>
      <c r="F42" s="252"/>
      <c r="G42" s="252"/>
      <c r="H42" s="252"/>
      <c r="I42" s="43"/>
      <c r="J42" s="43"/>
      <c r="K42" s="43"/>
      <c r="L42" s="43"/>
      <c r="M42" s="43"/>
      <c r="N42" s="43"/>
      <c r="O42" s="43"/>
      <c r="P42" s="43"/>
      <c r="Q42" s="43"/>
    </row>
    <row r="43" spans="1:17" s="241" customFormat="1" ht="17.100000000000001" customHeight="1" x14ac:dyDescent="0.25">
      <c r="A43" s="254" t="s">
        <v>176</v>
      </c>
      <c r="B43" s="252">
        <v>1</v>
      </c>
      <c r="C43" s="252">
        <v>1</v>
      </c>
      <c r="D43" s="252"/>
      <c r="E43" s="252"/>
      <c r="F43" s="252"/>
      <c r="G43" s="252"/>
      <c r="H43" s="252"/>
      <c r="I43" s="43"/>
      <c r="J43" s="43"/>
      <c r="K43" s="43"/>
      <c r="L43" s="43"/>
      <c r="M43" s="43"/>
      <c r="N43" s="43"/>
      <c r="O43" s="43"/>
      <c r="P43" s="43"/>
      <c r="Q43" s="43"/>
    </row>
    <row r="44" spans="1:17" s="241" customFormat="1" ht="17.100000000000001" customHeight="1" x14ac:dyDescent="0.25">
      <c r="A44" s="253" t="s">
        <v>89</v>
      </c>
      <c r="B44" s="252">
        <v>3</v>
      </c>
      <c r="C44" s="252">
        <v>3</v>
      </c>
      <c r="D44" s="252"/>
      <c r="E44" s="252"/>
      <c r="F44" s="252"/>
      <c r="G44" s="252"/>
      <c r="H44" s="252"/>
      <c r="I44" s="43"/>
      <c r="J44" s="43"/>
      <c r="K44" s="43"/>
      <c r="L44" s="43"/>
      <c r="M44" s="43"/>
      <c r="N44" s="43"/>
      <c r="O44" s="43"/>
      <c r="P44" s="43"/>
      <c r="Q44" s="43"/>
    </row>
    <row r="45" spans="1:17" s="242" customFormat="1" ht="17.100000000000001" customHeight="1" x14ac:dyDescent="0.25">
      <c r="A45" s="255" t="s">
        <v>129</v>
      </c>
      <c r="B45" s="256">
        <v>3</v>
      </c>
      <c r="C45" s="256">
        <v>3</v>
      </c>
      <c r="D45" s="256"/>
      <c r="E45" s="256"/>
      <c r="F45" s="256"/>
      <c r="G45" s="256"/>
      <c r="H45" s="256"/>
      <c r="I45" s="43"/>
      <c r="J45" s="43"/>
      <c r="K45" s="43"/>
      <c r="L45" s="43"/>
      <c r="M45" s="43"/>
      <c r="N45" s="43"/>
      <c r="O45" s="43"/>
      <c r="P45" s="43"/>
      <c r="Q45" s="43"/>
    </row>
    <row r="46" spans="1:17" s="242" customFormat="1" ht="17.100000000000001" customHeight="1" x14ac:dyDescent="0.25">
      <c r="A46" s="255" t="s">
        <v>130</v>
      </c>
      <c r="B46" s="256">
        <v>2</v>
      </c>
      <c r="C46" s="256">
        <v>2</v>
      </c>
      <c r="D46" s="256"/>
      <c r="E46" s="256"/>
      <c r="F46" s="256"/>
      <c r="G46" s="256"/>
      <c r="H46" s="256"/>
      <c r="I46" s="43"/>
      <c r="J46" s="43"/>
      <c r="K46" s="43"/>
      <c r="L46" s="43"/>
      <c r="M46" s="43"/>
      <c r="N46" s="43"/>
      <c r="O46" s="43"/>
      <c r="P46" s="43"/>
      <c r="Q46" s="43"/>
    </row>
    <row r="47" spans="1:17" s="242" customFormat="1" ht="17.100000000000001" customHeight="1" x14ac:dyDescent="0.25">
      <c r="A47" s="255" t="s">
        <v>131</v>
      </c>
      <c r="B47" s="256">
        <v>3</v>
      </c>
      <c r="C47" s="256">
        <v>3</v>
      </c>
      <c r="D47" s="256"/>
      <c r="E47" s="256"/>
      <c r="F47" s="256"/>
      <c r="G47" s="256"/>
      <c r="H47" s="256"/>
      <c r="I47" s="43"/>
      <c r="J47" s="43"/>
      <c r="K47" s="43"/>
      <c r="L47" s="43"/>
      <c r="M47" s="43"/>
      <c r="N47" s="43"/>
      <c r="O47" s="43"/>
      <c r="P47" s="43"/>
      <c r="Q47" s="43"/>
    </row>
    <row r="48" spans="1:17" s="242" customFormat="1" ht="17.100000000000001" customHeight="1" x14ac:dyDescent="0.25">
      <c r="A48" s="255" t="s">
        <v>132</v>
      </c>
      <c r="B48" s="256">
        <v>3</v>
      </c>
      <c r="C48" s="256">
        <v>3</v>
      </c>
      <c r="D48" s="256" t="s">
        <v>159</v>
      </c>
      <c r="E48" s="256"/>
      <c r="F48" s="256"/>
      <c r="G48" s="256"/>
      <c r="H48" s="256"/>
      <c r="I48" s="43"/>
      <c r="J48" s="43"/>
      <c r="K48" s="43"/>
      <c r="L48" s="43"/>
      <c r="M48" s="43"/>
      <c r="N48" s="43"/>
      <c r="O48" s="43"/>
      <c r="P48" s="43"/>
      <c r="Q48" s="43"/>
    </row>
    <row r="49" spans="1:17" s="242" customFormat="1" ht="17.100000000000001" customHeight="1" x14ac:dyDescent="0.25">
      <c r="A49" s="255" t="s">
        <v>133</v>
      </c>
      <c r="B49" s="256">
        <v>4</v>
      </c>
      <c r="C49" s="256">
        <v>4</v>
      </c>
      <c r="D49" s="256"/>
      <c r="E49" s="256"/>
      <c r="F49" s="256"/>
      <c r="G49" s="256"/>
      <c r="H49" s="256"/>
      <c r="I49" s="43"/>
      <c r="J49" s="43"/>
      <c r="K49" s="43"/>
      <c r="L49" s="43"/>
      <c r="M49" s="43"/>
      <c r="N49" s="43"/>
      <c r="O49" s="43"/>
      <c r="P49" s="43"/>
      <c r="Q49" s="43"/>
    </row>
    <row r="50" spans="1:17" s="242" customFormat="1" ht="17.100000000000001" customHeight="1" x14ac:dyDescent="0.25">
      <c r="A50" s="255" t="s">
        <v>134</v>
      </c>
      <c r="B50" s="256">
        <v>3</v>
      </c>
      <c r="C50" s="256">
        <v>3</v>
      </c>
      <c r="D50" s="256"/>
      <c r="E50" s="256"/>
      <c r="F50" s="256"/>
      <c r="G50" s="256"/>
      <c r="H50" s="256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242" customFormat="1" ht="17.100000000000001" customHeight="1" x14ac:dyDescent="0.25">
      <c r="A51" s="255" t="s">
        <v>135</v>
      </c>
      <c r="B51" s="256">
        <v>3</v>
      </c>
      <c r="C51" s="256">
        <v>3</v>
      </c>
      <c r="D51" s="256"/>
      <c r="E51" s="256"/>
      <c r="F51" s="256"/>
      <c r="G51" s="256"/>
      <c r="H51" s="256"/>
      <c r="I51" s="43"/>
      <c r="J51" s="43"/>
      <c r="K51" s="43"/>
      <c r="L51" s="43"/>
      <c r="M51" s="43"/>
      <c r="N51" s="43"/>
      <c r="O51" s="43"/>
      <c r="P51" s="43"/>
      <c r="Q51" s="43"/>
    </row>
    <row r="52" spans="1:17" s="242" customFormat="1" ht="17.100000000000001" customHeight="1" x14ac:dyDescent="0.25">
      <c r="A52" s="255" t="s">
        <v>136</v>
      </c>
      <c r="B52" s="256">
        <v>5</v>
      </c>
      <c r="C52" s="256">
        <v>5</v>
      </c>
      <c r="D52" s="256"/>
      <c r="E52" s="256"/>
      <c r="F52" s="256"/>
      <c r="G52" s="256"/>
      <c r="H52" s="256"/>
      <c r="I52" s="43"/>
      <c r="J52" s="43"/>
      <c r="K52" s="43"/>
      <c r="L52" s="43"/>
      <c r="M52" s="43"/>
      <c r="N52" s="43"/>
      <c r="O52" s="43"/>
      <c r="P52" s="43"/>
      <c r="Q52" s="43"/>
    </row>
    <row r="53" spans="1:17" s="242" customFormat="1" ht="17.100000000000001" customHeight="1" x14ac:dyDescent="0.25">
      <c r="A53" s="255" t="s">
        <v>156</v>
      </c>
      <c r="B53" s="256">
        <v>3</v>
      </c>
      <c r="C53" s="256">
        <v>3</v>
      </c>
      <c r="D53" s="256"/>
      <c r="E53" s="256"/>
      <c r="F53" s="256"/>
      <c r="G53" s="256"/>
      <c r="H53" s="256"/>
      <c r="I53" s="43"/>
      <c r="J53" s="43"/>
      <c r="K53" s="43"/>
      <c r="L53" s="43"/>
      <c r="M53" s="43"/>
      <c r="N53" s="43"/>
      <c r="O53" s="43"/>
      <c r="P53" s="43"/>
      <c r="Q53" s="43"/>
    </row>
    <row r="54" spans="1:17" s="242" customFormat="1" ht="17.100000000000001" customHeight="1" x14ac:dyDescent="0.25">
      <c r="A54" s="255" t="s">
        <v>137</v>
      </c>
      <c r="B54" s="256">
        <v>3</v>
      </c>
      <c r="C54" s="256">
        <v>3</v>
      </c>
      <c r="D54" s="256"/>
      <c r="E54" s="256"/>
      <c r="F54" s="256"/>
      <c r="G54" s="256"/>
      <c r="H54" s="256"/>
      <c r="I54" s="43"/>
      <c r="J54" s="43"/>
      <c r="K54" s="43"/>
      <c r="L54" s="43"/>
      <c r="M54" s="43"/>
      <c r="N54" s="43"/>
      <c r="O54" s="43"/>
      <c r="P54" s="43"/>
      <c r="Q54" s="43"/>
    </row>
    <row r="55" spans="1:17" ht="17.100000000000001" customHeight="1" x14ac:dyDescent="0.25">
      <c r="A55" s="249" t="s">
        <v>77</v>
      </c>
      <c r="B55" s="67">
        <v>3</v>
      </c>
      <c r="C55" s="247">
        <v>3</v>
      </c>
      <c r="D55" s="247"/>
      <c r="E55" s="247"/>
      <c r="F55" s="247"/>
      <c r="G55" s="247"/>
      <c r="H55" s="247"/>
    </row>
    <row r="56" spans="1:17" ht="17.100000000000001" customHeight="1" x14ac:dyDescent="0.25">
      <c r="A56" s="249" t="s">
        <v>78</v>
      </c>
      <c r="B56" s="67">
        <v>1</v>
      </c>
      <c r="C56" s="247">
        <v>1</v>
      </c>
      <c r="D56" s="247"/>
      <c r="E56" s="247"/>
      <c r="F56" s="247"/>
      <c r="G56" s="247"/>
      <c r="H56" s="247"/>
    </row>
    <row r="57" spans="1:17" ht="17.100000000000001" customHeight="1" x14ac:dyDescent="0.25">
      <c r="A57" s="249" t="s">
        <v>79</v>
      </c>
      <c r="B57" s="67">
        <v>2</v>
      </c>
      <c r="C57" s="247">
        <v>2</v>
      </c>
      <c r="D57" s="247"/>
      <c r="E57" s="247"/>
      <c r="F57" s="247"/>
      <c r="G57" s="247"/>
      <c r="H57" s="247"/>
    </row>
    <row r="58" spans="1:17" ht="17.100000000000001" customHeight="1" x14ac:dyDescent="0.25">
      <c r="A58" s="249" t="s">
        <v>80</v>
      </c>
      <c r="B58" s="67">
        <v>7</v>
      </c>
      <c r="C58" s="247">
        <v>7</v>
      </c>
      <c r="D58" s="247"/>
      <c r="E58" s="247"/>
      <c r="F58" s="247"/>
      <c r="G58" s="247"/>
      <c r="H58" s="247"/>
    </row>
    <row r="59" spans="1:17" ht="17.100000000000001" customHeight="1" x14ac:dyDescent="0.25">
      <c r="A59" s="215" t="s">
        <v>81</v>
      </c>
      <c r="B59" s="67">
        <v>4</v>
      </c>
      <c r="C59" s="247">
        <v>4</v>
      </c>
      <c r="D59" s="247"/>
      <c r="E59" s="247"/>
      <c r="F59" s="247"/>
      <c r="G59" s="247"/>
      <c r="H59" s="247"/>
    </row>
    <row r="60" spans="1:17" ht="17.100000000000001" customHeight="1" x14ac:dyDescent="0.25">
      <c r="A60" s="215" t="s">
        <v>82</v>
      </c>
      <c r="B60" s="67">
        <v>4</v>
      </c>
      <c r="C60" s="247">
        <v>4</v>
      </c>
      <c r="D60" s="247"/>
      <c r="E60" s="247"/>
      <c r="F60" s="247"/>
      <c r="G60" s="247"/>
      <c r="H60" s="247"/>
    </row>
    <row r="61" spans="1:17" ht="17.100000000000001" customHeight="1" x14ac:dyDescent="0.25">
      <c r="A61" s="215" t="s">
        <v>83</v>
      </c>
      <c r="B61" s="67">
        <v>16</v>
      </c>
      <c r="C61" s="247">
        <v>16</v>
      </c>
      <c r="D61" s="247"/>
      <c r="E61" s="247"/>
      <c r="F61" s="247"/>
      <c r="G61" s="247"/>
      <c r="H61" s="247"/>
    </row>
    <row r="62" spans="1:17" ht="13.05" customHeight="1" x14ac:dyDescent="0.25">
      <c r="A62" s="44"/>
      <c r="B62" s="44"/>
    </row>
    <row r="63" spans="1:17" ht="13.5" hidden="1" customHeight="1" x14ac:dyDescent="0.25">
      <c r="A63" s="44" t="s">
        <v>187</v>
      </c>
      <c r="B63" s="44">
        <f>SUM(B55:B61)+SUM(B4:B44)</f>
        <v>183</v>
      </c>
      <c r="C63" s="44">
        <f t="shared" ref="C63:H63" si="0">SUM(C55:C61)+SUM(C4:C44)</f>
        <v>150</v>
      </c>
      <c r="D63" s="44">
        <f t="shared" si="0"/>
        <v>8</v>
      </c>
      <c r="E63" s="44">
        <f t="shared" si="0"/>
        <v>10</v>
      </c>
      <c r="F63" s="44">
        <f t="shared" si="0"/>
        <v>4</v>
      </c>
      <c r="G63" s="44">
        <f t="shared" si="0"/>
        <v>7</v>
      </c>
      <c r="H63" s="44">
        <f t="shared" si="0"/>
        <v>4</v>
      </c>
    </row>
    <row r="64" spans="1:17" ht="13.5" hidden="1" customHeight="1" x14ac:dyDescent="0.25">
      <c r="A64" s="44" t="s">
        <v>188</v>
      </c>
      <c r="B64" s="44">
        <f>SUM(B4:B35)+SUM(B45:B61)</f>
        <v>183</v>
      </c>
      <c r="C64" s="44">
        <f t="shared" ref="C64:H64" si="1">SUM(C4:C35)+SUM(C45:C61)</f>
        <v>150</v>
      </c>
      <c r="D64" s="44">
        <f t="shared" si="1"/>
        <v>8</v>
      </c>
      <c r="E64" s="44">
        <f t="shared" si="1"/>
        <v>10</v>
      </c>
      <c r="F64" s="44">
        <f t="shared" si="1"/>
        <v>4</v>
      </c>
      <c r="G64" s="44">
        <f t="shared" si="1"/>
        <v>7</v>
      </c>
      <c r="H64" s="44">
        <f t="shared" si="1"/>
        <v>4</v>
      </c>
    </row>
    <row r="65" spans="3:8" ht="17.100000000000001" hidden="1" customHeight="1" x14ac:dyDescent="0.25">
      <c r="C65" s="257">
        <f t="shared" ref="C65:H65" si="2">C63/$B$63</f>
        <v>0.81967213114754101</v>
      </c>
      <c r="D65" s="257">
        <f t="shared" si="2"/>
        <v>4.3715846994535519E-2</v>
      </c>
      <c r="E65" s="257">
        <f t="shared" si="2"/>
        <v>5.4644808743169397E-2</v>
      </c>
      <c r="F65" s="257">
        <f t="shared" si="2"/>
        <v>2.185792349726776E-2</v>
      </c>
      <c r="G65" s="257">
        <f t="shared" si="2"/>
        <v>3.825136612021858E-2</v>
      </c>
      <c r="H65" s="257">
        <f t="shared" si="2"/>
        <v>2.185792349726776E-2</v>
      </c>
    </row>
    <row r="66" spans="3:8" ht="17.100000000000001" hidden="1" customHeight="1" x14ac:dyDescent="0.25">
      <c r="C66" s="25">
        <v>82</v>
      </c>
      <c r="D66" s="25">
        <v>4</v>
      </c>
      <c r="E66" s="25">
        <v>6</v>
      </c>
      <c r="F66" s="25">
        <v>2</v>
      </c>
      <c r="G66" s="25">
        <v>4</v>
      </c>
      <c r="H66" s="25">
        <v>2</v>
      </c>
    </row>
    <row r="67" spans="3:8" ht="17.100000000000001" customHeight="1" x14ac:dyDescent="0.25"/>
    <row r="68" spans="3:8" ht="17.100000000000001" customHeight="1" x14ac:dyDescent="0.25"/>
    <row r="69" spans="3:8" ht="17.100000000000001" customHeight="1" x14ac:dyDescent="0.25"/>
    <row r="70" spans="3:8" ht="17.100000000000001" customHeight="1" x14ac:dyDescent="0.25"/>
    <row r="71" spans="3:8" ht="17.100000000000001" customHeight="1" x14ac:dyDescent="0.25"/>
    <row r="72" spans="3:8" ht="17.100000000000001" customHeight="1" x14ac:dyDescent="0.25"/>
    <row r="73" spans="3:8" ht="17.100000000000001" customHeight="1" x14ac:dyDescent="0.25"/>
    <row r="74" spans="3:8" ht="17.100000000000001" customHeight="1" x14ac:dyDescent="0.25"/>
    <row r="75" spans="3:8" ht="17.100000000000001" customHeight="1" x14ac:dyDescent="0.25"/>
    <row r="76" spans="3:8" ht="17.100000000000001" customHeight="1" x14ac:dyDescent="0.25"/>
    <row r="77" spans="3:8" ht="17.100000000000001" customHeight="1" x14ac:dyDescent="0.25"/>
    <row r="78" spans="3:8" ht="17.100000000000001" customHeight="1" x14ac:dyDescent="0.25"/>
    <row r="79" spans="3:8" ht="17.100000000000001" customHeight="1" x14ac:dyDescent="0.25"/>
    <row r="80" spans="3:8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  <row r="112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</sheetData>
  <printOptions horizontalCentered="1" gridLinesSet="0"/>
  <pageMargins left="0.23622047244094491" right="0.23622047244094491" top="0.59055118110236227" bottom="0.59055118110236227" header="0.19685039370078741" footer="0"/>
  <pageSetup paperSize="9" scale="72" fitToHeight="0" orientation="landscape" cellComments="asDisplayed" r:id="rId1"/>
  <headerFooter differentFirst="1" scaleWithDoc="0"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EKO1 2023-2024</vt:lpstr>
      <vt:lpstr>EKO1 23-24 semestry</vt:lpstr>
      <vt:lpstr>EKO1 23-24 dyscypliny</vt:lpstr>
      <vt:lpstr>'EKO1 2023-2024'!Obszar_wydruku</vt:lpstr>
      <vt:lpstr>'EKO1 23-24 semestry'!Obszar_wydruku</vt:lpstr>
      <vt:lpstr>'EKO1 2023-2024'!Tytuły_wydruku</vt:lpstr>
      <vt:lpstr>'EKO1 23-24 dyscypliny'!Tytuły_wydruku</vt:lpstr>
      <vt:lpstr>'EKO1 23-24 semestry'!Tytuły_wydruku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Majewska Elżbieta</cp:lastModifiedBy>
  <cp:lastPrinted>2023-03-24T07:04:37Z</cp:lastPrinted>
  <dcterms:created xsi:type="dcterms:W3CDTF">1998-05-26T18:21:06Z</dcterms:created>
  <dcterms:modified xsi:type="dcterms:W3CDTF">2024-02-16T22:13:04Z</dcterms:modified>
</cp:coreProperties>
</file>